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10" tabRatio="835" activeTab="13"/>
  </bookViews>
  <sheets>
    <sheet name="BEA" sheetId="1" r:id="rId1"/>
    <sheet name="BIS " sheetId="2" r:id="rId2"/>
    <sheet name="Census   " sheetId="3" r:id="rId3"/>
    <sheet name="EDA" sheetId="4" r:id="rId4"/>
    <sheet name="ESA " sheetId="5" r:id="rId5"/>
    <sheet name="ITA " sheetId="6" r:id="rId6"/>
    <sheet name="MBDA " sheetId="7" r:id="rId7"/>
    <sheet name="NIST " sheetId="8" r:id="rId8"/>
    <sheet name="NOAA" sheetId="9" r:id="rId9"/>
    <sheet name="NTIA " sheetId="10" r:id="rId10"/>
    <sheet name="NTIS " sheetId="11" r:id="rId11"/>
    <sheet name="OS" sheetId="12" r:id="rId12"/>
    <sheet name="OIG" sheetId="13" r:id="rId13"/>
    <sheet name="PTO " sheetId="14" r:id="rId14"/>
    <sheet name="DOC All" sheetId="15" r:id="rId15"/>
    <sheet name="DOC Non-PTO " sheetId="16" r:id="rId16"/>
    <sheet name="A1" sheetId="17" r:id="rId17"/>
    <sheet name="B1" sheetId="18" r:id="rId18"/>
    <sheet name="A2" sheetId="19" r:id="rId19"/>
    <sheet name="B2" sheetId="20" r:id="rId20"/>
    <sheet name="Results" sheetId="21" r:id="rId21"/>
  </sheets>
  <externalReferences>
    <externalReference r:id="rId24"/>
  </externalReferences>
  <definedNames>
    <definedName name="_xlnm.Print_Area" localSheetId="19">'B2'!$A$1:$P$34</definedName>
  </definedNames>
  <calcPr fullCalcOnLoad="1"/>
</workbook>
</file>

<file path=xl/sharedStrings.xml><?xml version="1.0" encoding="utf-8"?>
<sst xmlns="http://schemas.openxmlformats.org/spreadsheetml/2006/main" count="324" uniqueCount="105">
  <si>
    <t>Employment
Tenure</t>
  </si>
  <si>
    <t>Total
Employees</t>
  </si>
  <si>
    <t>RACE/ETHNICITY</t>
  </si>
  <si>
    <t>Hispanic or
Latino</t>
  </si>
  <si>
    <t>Non-Hispanic or Latino</t>
  </si>
  <si>
    <t>White</t>
  </si>
  <si>
    <t>Black or
African
American</t>
  </si>
  <si>
    <t>All</t>
  </si>
  <si>
    <t>Asian</t>
  </si>
  <si>
    <t>Native
Hawaiian or 
Other Pacific
Islander</t>
  </si>
  <si>
    <t>American
Indian or
Alaska Native</t>
  </si>
  <si>
    <t>TOTAL</t>
  </si>
  <si>
    <t>Prior FY</t>
  </si>
  <si>
    <t>#</t>
  </si>
  <si>
    <t>%</t>
  </si>
  <si>
    <t>Current FY</t>
  </si>
  <si>
    <t>Difference</t>
  </si>
  <si>
    <t>Ratio Change</t>
  </si>
  <si>
    <t>Net Change</t>
  </si>
  <si>
    <t>CLF (2000)</t>
  </si>
  <si>
    <t>PERMANENT</t>
  </si>
  <si>
    <t>TEMPORARY</t>
  </si>
  <si>
    <t>Table A1:  TOTAL WORKFORCE - Distribution by Race/Ethnicity and Sex</t>
  </si>
  <si>
    <t>Total</t>
  </si>
  <si>
    <t>Total by Disability Status</t>
  </si>
  <si>
    <t>Detail for Targeted Disabilities</t>
  </si>
  <si>
    <t>[05] No
Disability</t>
  </si>
  <si>
    <t>[01] Not
Identified</t>
  </si>
  <si>
    <t>[06-94]
Disability</t>
  </si>
  <si>
    <t>Targeted
Disability</t>
  </si>
  <si>
    <t>[16,17]
Deafness</t>
  </si>
  <si>
    <t>[23,25]
Blindness</t>
  </si>
  <si>
    <t>[28,
32-38]
Missing
Limbs</t>
  </si>
  <si>
    <t>[64-68]
Partial
Paralysis</t>
  </si>
  <si>
    <t>[71-78]
Total
Paralysis</t>
  </si>
  <si>
    <t>[82]
Convulsive
Disorder</t>
  </si>
  <si>
    <t>[90] 
Mental Re-tardation</t>
  </si>
  <si>
    <t>[91] 
Mental
Illness</t>
  </si>
  <si>
    <t>[92]
Distortion
of Limb/
Spine</t>
  </si>
  <si>
    <t>Employment Tenure</t>
  </si>
  <si>
    <t>Federal High</t>
  </si>
  <si>
    <t>[28,32-38]
Missing
Limbs</t>
  </si>
  <si>
    <t>[90] 
Mental Re-
tardation</t>
  </si>
  <si>
    <t>[92]
Distortion
of Limb/Spine</t>
  </si>
  <si>
    <t>Total Work Force</t>
  </si>
  <si>
    <t>Table B2:  PERMANENT EMPLOYEES - TOTAL WORKFORCE BY COMPONENT- Distribution by Disability [OPM Form 256 Self-Identification Codes]</t>
  </si>
  <si>
    <t>Table B1:  TOTAL WORKFORCE - Distribution by Disability</t>
  </si>
  <si>
    <t>51-O/S</t>
  </si>
  <si>
    <t>52-EDA</t>
  </si>
  <si>
    <t>53-BEA</t>
  </si>
  <si>
    <t>54-NOAA</t>
  </si>
  <si>
    <t>55-ITA</t>
  </si>
  <si>
    <t>57-NIST</t>
  </si>
  <si>
    <t>59-MBDA</t>
  </si>
  <si>
    <t>61-NTIA</t>
  </si>
  <si>
    <t>62-NTIS</t>
  </si>
  <si>
    <t>63-CENSUS</t>
  </si>
  <si>
    <t>64-OIG</t>
  </si>
  <si>
    <t>65-ESA</t>
  </si>
  <si>
    <t>67-BIS</t>
  </si>
  <si>
    <t>56-PTO</t>
  </si>
  <si>
    <t>Multiple Races</t>
  </si>
  <si>
    <t>Table A2:  TOTAL WORKFORCE (PERMANENT EMPLOYEES ONLY) BY COMPONENT - Distribution by Race/Ethnicity and Sex</t>
  </si>
  <si>
    <t>TOTAL FY</t>
  </si>
  <si>
    <t>67-PTO</t>
  </si>
  <si>
    <t>AGENCY</t>
  </si>
  <si>
    <t>PTOTAL</t>
  </si>
  <si>
    <t>TTOTAL</t>
  </si>
  <si>
    <t>TMultiple Races</t>
  </si>
  <si>
    <t>BEA</t>
  </si>
  <si>
    <t>BIS</t>
  </si>
  <si>
    <t>CENSUS</t>
  </si>
  <si>
    <t>EDA</t>
  </si>
  <si>
    <t>ESA</t>
  </si>
  <si>
    <t>ITA</t>
  </si>
  <si>
    <t>MBDA</t>
  </si>
  <si>
    <t>NIST</t>
  </si>
  <si>
    <t>NOAA</t>
  </si>
  <si>
    <t>NTIA</t>
  </si>
  <si>
    <t>NTIS</t>
  </si>
  <si>
    <t>O/S</t>
  </si>
  <si>
    <t>OIG</t>
  </si>
  <si>
    <t>PTO</t>
  </si>
  <si>
    <t>PBLMALE</t>
  </si>
  <si>
    <t>PWHMALE</t>
  </si>
  <si>
    <t>PASIANMALE</t>
  </si>
  <si>
    <t>PNHAWMALE</t>
  </si>
  <si>
    <t>PAMINDMALE</t>
  </si>
  <si>
    <t>THISPMALE</t>
  </si>
  <si>
    <t>TWHMALE</t>
  </si>
  <si>
    <t>TBLMALE</t>
  </si>
  <si>
    <t>TASIANMALE</t>
  </si>
  <si>
    <t>TNHAWMALE</t>
  </si>
  <si>
    <t>TAMINDMALE</t>
  </si>
  <si>
    <t>PPHISPMALE</t>
  </si>
  <si>
    <t>Black or African American</t>
  </si>
  <si>
    <t>Hispanic or Latino</t>
  </si>
  <si>
    <t>American Indian or Alaska Native</t>
  </si>
  <si>
    <t>Sub Total</t>
  </si>
  <si>
    <t xml:space="preserve">TOTAL </t>
  </si>
  <si>
    <t>Native Hawaiian or Other Pacific Islander</t>
  </si>
  <si>
    <t>CLF</t>
  </si>
  <si>
    <t>Workforce</t>
  </si>
  <si>
    <t>Targeted Disability</t>
  </si>
  <si>
    <t>Department of Commerce/FY 2012 Qtr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</si>
</sst>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&quot;%&quot;"/>
    <numFmt numFmtId="165" formatCode="0.0%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3" fontId="4" fillId="33" borderId="10" xfId="0" applyNumberFormat="1" applyFont="1" applyFill="1" applyBorder="1" applyAlignment="1">
      <alignment/>
    </xf>
    <xf numFmtId="0" fontId="3" fillId="0" borderId="0" xfId="63" applyNumberFormat="1" applyFont="1" applyAlignment="1" applyProtection="1">
      <alignment vertical="top"/>
      <protection locked="0"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63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3" fontId="6" fillId="0" borderId="13" xfId="60" applyNumberFormat="1" applyFont="1" applyFill="1" applyBorder="1" applyAlignment="1">
      <alignment horizontal="right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0" fontId="4" fillId="33" borderId="10" xfId="0" applyNumberFormat="1" applyFont="1" applyFill="1" applyBorder="1" applyAlignment="1">
      <alignment/>
    </xf>
    <xf numFmtId="3" fontId="6" fillId="34" borderId="13" xfId="60" applyNumberFormat="1" applyFont="1" applyFill="1" applyBorder="1" applyAlignment="1">
      <alignment horizontal="right" wrapText="1"/>
      <protection/>
    </xf>
    <xf numFmtId="0" fontId="4" fillId="33" borderId="0" xfId="0" applyFont="1" applyFill="1" applyBorder="1" applyAlignment="1">
      <alignment/>
    </xf>
    <xf numFmtId="3" fontId="6" fillId="34" borderId="14" xfId="60" applyNumberFormat="1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 wrapText="1"/>
    </xf>
    <xf numFmtId="165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right" wrapText="1"/>
      <protection/>
    </xf>
    <xf numFmtId="10" fontId="4" fillId="0" borderId="10" xfId="0" applyNumberFormat="1" applyFont="1" applyFill="1" applyBorder="1" applyAlignment="1">
      <alignment/>
    </xf>
    <xf numFmtId="3" fontId="6" fillId="0" borderId="10" xfId="60" applyNumberFormat="1" applyFont="1" applyFill="1" applyBorder="1" applyAlignment="1">
      <alignment horizontal="right" wrapText="1"/>
      <protection/>
    </xf>
    <xf numFmtId="3" fontId="6" fillId="34" borderId="10" xfId="60" applyNumberFormat="1" applyFont="1" applyFill="1" applyBorder="1" applyAlignment="1">
      <alignment horizontal="right" wrapText="1"/>
      <protection/>
    </xf>
    <xf numFmtId="3" fontId="6" fillId="0" borderId="10" xfId="56" applyNumberFormat="1" applyFont="1" applyFill="1" applyBorder="1" applyAlignment="1">
      <alignment horizontal="right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4" fillId="33" borderId="1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3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64" applyFont="1" applyFill="1" applyBorder="1" applyAlignment="1">
      <alignment horizontal="right" wrapText="1"/>
      <protection/>
    </xf>
    <xf numFmtId="165" fontId="0" fillId="0" borderId="10" xfId="0" applyNumberFormat="1" applyFon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0" xfId="42" applyNumberFormat="1" applyFont="1" applyFill="1" applyBorder="1" applyAlignment="1">
      <alignment/>
    </xf>
    <xf numFmtId="0" fontId="0" fillId="0" borderId="10" xfId="42" applyNumberFormat="1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wrapText="1"/>
    </xf>
    <xf numFmtId="2" fontId="5" fillId="0" borderId="10" xfId="42" applyNumberFormat="1" applyFont="1" applyFill="1" applyBorder="1" applyAlignment="1">
      <alignment horizontal="right" wrapText="1"/>
    </xf>
    <xf numFmtId="0" fontId="1" fillId="0" borderId="18" xfId="61" applyFont="1" applyFill="1" applyBorder="1" applyAlignment="1">
      <alignment horizontal="right" wrapText="1"/>
      <protection/>
    </xf>
    <xf numFmtId="0" fontId="5" fillId="0" borderId="10" xfId="66" applyFont="1" applyFill="1" applyBorder="1" applyAlignment="1">
      <alignment horizontal="right" wrapText="1"/>
      <protection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" fontId="4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center" wrapText="1"/>
    </xf>
    <xf numFmtId="0" fontId="1" fillId="0" borderId="10" xfId="65" applyFont="1" applyFill="1" applyBorder="1" applyAlignment="1">
      <alignment horizontal="right" wrapText="1"/>
      <protection/>
    </xf>
    <xf numFmtId="0" fontId="5" fillId="0" borderId="10" xfId="66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5" fillId="0" borderId="10" xfId="58" applyBorder="1">
      <alignment/>
      <protection/>
    </xf>
    <xf numFmtId="0" fontId="5" fillId="0" borderId="10" xfId="59" applyFont="1" applyFill="1" applyBorder="1" applyAlignment="1">
      <alignment horizontal="right" wrapText="1"/>
      <protection/>
    </xf>
    <xf numFmtId="0" fontId="5" fillId="0" borderId="10" xfId="59" applyFont="1" applyBorder="1">
      <alignment/>
      <protection/>
    </xf>
    <xf numFmtId="0" fontId="1" fillId="35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 PTO" xfId="55"/>
    <cellStyle name="Normal_A1" xfId="56"/>
    <cellStyle name="Normal_A2" xfId="57"/>
    <cellStyle name="Normal_B PTO" xfId="58"/>
    <cellStyle name="Normal_B1" xfId="59"/>
    <cellStyle name="Normal_B2" xfId="60"/>
    <cellStyle name="Normal_DOC ALL" xfId="61"/>
    <cellStyle name="Normal_MD715 A3 and B3" xfId="62"/>
    <cellStyle name="Normal_MD715 A6 and B6" xfId="63"/>
    <cellStyle name="Normal_PTO" xfId="64"/>
    <cellStyle name="Normal_Sheet1" xfId="65"/>
    <cellStyle name="Normal_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worksheet" Target="worksheets/sheet1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worksheet" Target="worksheets/sheet4.xml" /><Relationship Id="rId21" Type="http://schemas.openxmlformats.org/officeDocument/2006/relationships/worksheet" Target="worksheets/sheet5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BEA Quarter 2 2012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8"/>
          <c:w val="0.9685"/>
          <c:h val="0.84625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(Results!$C$4,Results!$D$4,Results!$E$4,Results!$F$4,Results!$G$4,Results!$H$4,Results!$I$4,Results!$J$4)</c:f>
              <c:numCache>
                <c:ptCount val="8"/>
                <c:pt idx="0">
                  <c:v>3.6290322580645165</c:v>
                </c:pt>
                <c:pt idx="1">
                  <c:v>64.91935483870968</c:v>
                </c:pt>
                <c:pt idx="2">
                  <c:v>20.967741935483872</c:v>
                </c:pt>
                <c:pt idx="3">
                  <c:v>10.080645161290322</c:v>
                </c:pt>
                <c:pt idx="4">
                  <c:v>0</c:v>
                </c:pt>
                <c:pt idx="5">
                  <c:v>0</c:v>
                </c:pt>
                <c:pt idx="6">
                  <c:v>0.20161290322580644</c:v>
                </c:pt>
                <c:pt idx="7">
                  <c:v>0.20161290322580644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Results!$C$8:$J$8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NTIA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Results!$C$31:$J$31</c:f>
              <c:numCache>
                <c:ptCount val="8"/>
                <c:pt idx="0">
                  <c:v>2.586206896551724</c:v>
                </c:pt>
                <c:pt idx="1">
                  <c:v>62.06896551724138</c:v>
                </c:pt>
                <c:pt idx="2">
                  <c:v>24.137931034482758</c:v>
                </c:pt>
                <c:pt idx="3">
                  <c:v>10.344827586206897</c:v>
                </c:pt>
                <c:pt idx="4">
                  <c:v>0</c:v>
                </c:pt>
                <c:pt idx="5">
                  <c:v>0.8620689655172413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2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NTIS Quarter 22012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Results!$C$34:$J$34</c:f>
              <c:numCache>
                <c:ptCount val="8"/>
                <c:pt idx="0">
                  <c:v>0.9009009009009009</c:v>
                </c:pt>
                <c:pt idx="1">
                  <c:v>58.55855855855856</c:v>
                </c:pt>
                <c:pt idx="2">
                  <c:v>31.53153153153153</c:v>
                </c:pt>
                <c:pt idx="3">
                  <c:v>7.207207207207207</c:v>
                </c:pt>
                <c:pt idx="4">
                  <c:v>0</c:v>
                </c:pt>
                <c:pt idx="5">
                  <c:v>0</c:v>
                </c:pt>
                <c:pt idx="6">
                  <c:v>1.8018018018018018</c:v>
                </c:pt>
                <c:pt idx="7">
                  <c:v>3.6036036036036037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OS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Results!$A$37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Results!$C$37:$J$37</c:f>
              <c:numCache>
                <c:ptCount val="8"/>
                <c:pt idx="0">
                  <c:v>2.5232403718459495</c:v>
                </c:pt>
                <c:pt idx="1">
                  <c:v>55.112881806108895</c:v>
                </c:pt>
                <c:pt idx="2">
                  <c:v>36.254980079681275</c:v>
                </c:pt>
                <c:pt idx="3">
                  <c:v>4.780876494023905</c:v>
                </c:pt>
                <c:pt idx="4">
                  <c:v>0</c:v>
                </c:pt>
                <c:pt idx="5">
                  <c:v>0.5312084993359893</c:v>
                </c:pt>
                <c:pt idx="6">
                  <c:v>0.796812749003984</c:v>
                </c:pt>
                <c:pt idx="7">
                  <c:v>0.5312084993359893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OIG Quarter 2 2012</a:t>
            </a:r>
          </a:p>
        </c:rich>
      </c:tx>
      <c:layout>
        <c:manualLayout>
          <c:xMode val="factor"/>
          <c:yMode val="factor"/>
          <c:x val="0.014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Results!$C$40:$J$40</c:f>
              <c:numCache>
                <c:ptCount val="8"/>
                <c:pt idx="0">
                  <c:v>3.278688524590164</c:v>
                </c:pt>
                <c:pt idx="1">
                  <c:v>61.47540983606557</c:v>
                </c:pt>
                <c:pt idx="2">
                  <c:v>21.311475409836063</c:v>
                </c:pt>
                <c:pt idx="3">
                  <c:v>12.295081967213115</c:v>
                </c:pt>
                <c:pt idx="4">
                  <c:v>0</c:v>
                </c:pt>
                <c:pt idx="5">
                  <c:v>0.819672131147541</c:v>
                </c:pt>
                <c:pt idx="6">
                  <c:v>0.819672131147541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PTO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Results!$C$46:$J$46</c:f>
              <c:numCache>
                <c:ptCount val="8"/>
                <c:pt idx="0">
                  <c:v>3.15648085963734</c:v>
                </c:pt>
                <c:pt idx="1">
                  <c:v>47.26086539384055</c:v>
                </c:pt>
                <c:pt idx="2">
                  <c:v>21.66362851386357</c:v>
                </c:pt>
                <c:pt idx="3">
                  <c:v>27.18986855991557</c:v>
                </c:pt>
                <c:pt idx="4">
                  <c:v>0.028782500239854167</c:v>
                </c:pt>
                <c:pt idx="5">
                  <c:v>0.3166075026383958</c:v>
                </c:pt>
                <c:pt idx="6">
                  <c:v>0.38376666986472224</c:v>
                </c:pt>
                <c:pt idx="7">
                  <c:v>0.508490837570757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987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DOC All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Results!$C$49:$J$49</c:f>
              <c:numCache>
                <c:ptCount val="8"/>
                <c:pt idx="0">
                  <c:v>4.25591816624827</c:v>
                </c:pt>
                <c:pt idx="1">
                  <c:v>67.86476784834478</c:v>
                </c:pt>
                <c:pt idx="2">
                  <c:v>15.911597025080356</c:v>
                </c:pt>
                <c:pt idx="3">
                  <c:v>10.679679984984633</c:v>
                </c:pt>
                <c:pt idx="4">
                  <c:v>0.12434601036998803</c:v>
                </c:pt>
                <c:pt idx="5">
                  <c:v>0.6498838655186168</c:v>
                </c:pt>
                <c:pt idx="6">
                  <c:v>0.5138070994533468</c:v>
                </c:pt>
                <c:pt idx="7">
                  <c:v>0.6123454472937147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621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DOC Non-PTO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Results!$C$43:$J$43</c:f>
              <c:numCache>
                <c:ptCount val="8"/>
                <c:pt idx="0">
                  <c:v>4.611801242236025</c:v>
                </c:pt>
                <c:pt idx="1">
                  <c:v>74.53416149068323</c:v>
                </c:pt>
                <c:pt idx="2">
                  <c:v>14.04968944099379</c:v>
                </c:pt>
                <c:pt idx="3">
                  <c:v>5.3354037267080745</c:v>
                </c:pt>
                <c:pt idx="4">
                  <c:v>0.15527950310559005</c:v>
                </c:pt>
                <c:pt idx="5">
                  <c:v>0.7577639751552795</c:v>
                </c:pt>
                <c:pt idx="6">
                  <c:v>0.5559006211180124</c:v>
                </c:pt>
                <c:pt idx="7">
                  <c:v>0.6459627329192547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27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BIS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Results!$C$7:$J$7</c:f>
              <c:numCache>
                <c:ptCount val="8"/>
                <c:pt idx="0">
                  <c:v>2.73224043715847</c:v>
                </c:pt>
                <c:pt idx="1">
                  <c:v>66.12021857923497</c:v>
                </c:pt>
                <c:pt idx="2">
                  <c:v>23.770491803278688</c:v>
                </c:pt>
                <c:pt idx="3">
                  <c:v>6.557377049180328</c:v>
                </c:pt>
                <c:pt idx="4">
                  <c:v>0</c:v>
                </c:pt>
                <c:pt idx="5">
                  <c:v>0.273224043715847</c:v>
                </c:pt>
                <c:pt idx="6">
                  <c:v>0</c:v>
                </c:pt>
                <c:pt idx="7">
                  <c:v>0.546448087431694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Results!$C$8:$J$8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Census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Results!$C$10:$J$10</c:f>
              <c:numCache>
                <c:ptCount val="8"/>
                <c:pt idx="0">
                  <c:v>7.0323700294273</c:v>
                </c:pt>
                <c:pt idx="1">
                  <c:v>68.384516713197</c:v>
                </c:pt>
                <c:pt idx="2">
                  <c:v>18.244925677205163</c:v>
                </c:pt>
                <c:pt idx="3">
                  <c:v>4.451822228929299</c:v>
                </c:pt>
                <c:pt idx="4">
                  <c:v>0.15090922809929827</c:v>
                </c:pt>
                <c:pt idx="5">
                  <c:v>1.0186372896702633</c:v>
                </c:pt>
                <c:pt idx="6">
                  <c:v>0.7168188334716669</c:v>
                </c:pt>
                <c:pt idx="7">
                  <c:v>0.8903644457858598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Results!$C$8:$J$8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 val="autoZero"/>
        <c:auto val="1"/>
        <c:lblOffset val="100"/>
        <c:tickLblSkip val="1"/>
        <c:noMultiLvlLbl val="0"/>
      </c:catAx>
      <c:valAx>
        <c:axId val="3881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086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EDA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Results!$C$13:$J$13</c:f>
              <c:numCache>
                <c:ptCount val="8"/>
                <c:pt idx="0">
                  <c:v>4</c:v>
                </c:pt>
                <c:pt idx="1">
                  <c:v>69.71428571428572</c:v>
                </c:pt>
                <c:pt idx="2">
                  <c:v>21.142857142857142</c:v>
                </c:pt>
                <c:pt idx="3">
                  <c:v>4</c:v>
                </c:pt>
                <c:pt idx="4">
                  <c:v>0</c:v>
                </c:pt>
                <c:pt idx="5">
                  <c:v>0.5714285714285714</c:v>
                </c:pt>
                <c:pt idx="6">
                  <c:v>0.5714285714285714</c:v>
                </c:pt>
                <c:pt idx="7">
                  <c:v>1.1428571428571428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Results!$C$11:$J$11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012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ESA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Results!$C$16:$J$16</c:f>
              <c:numCache>
                <c:ptCount val="8"/>
                <c:pt idx="0">
                  <c:v>9.67741935483871</c:v>
                </c:pt>
                <c:pt idx="1">
                  <c:v>67.74193548387096</c:v>
                </c:pt>
                <c:pt idx="2">
                  <c:v>19.35483870967742</c:v>
                </c:pt>
                <c:pt idx="3">
                  <c:v>3.225806451612903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Results!$C$11:$J$11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577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ITA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Results!$C$19:$J$19</c:f>
              <c:numCache>
                <c:ptCount val="8"/>
                <c:pt idx="0">
                  <c:v>3.917220990391722</c:v>
                </c:pt>
                <c:pt idx="1">
                  <c:v>74.27937915742794</c:v>
                </c:pt>
                <c:pt idx="2">
                  <c:v>14.412416851441243</c:v>
                </c:pt>
                <c:pt idx="3">
                  <c:v>6.2823355506282335</c:v>
                </c:pt>
                <c:pt idx="4">
                  <c:v>0</c:v>
                </c:pt>
                <c:pt idx="5">
                  <c:v>0.22172949002217296</c:v>
                </c:pt>
                <c:pt idx="6">
                  <c:v>0.8869179600886918</c:v>
                </c:pt>
                <c:pt idx="7">
                  <c:v>0.29563932002956395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Results!$C$11:$J$11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MBDA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Results!$C$22:$J$22</c:f>
              <c:numCache>
                <c:ptCount val="8"/>
                <c:pt idx="0">
                  <c:v>22.807017543859647</c:v>
                </c:pt>
                <c:pt idx="1">
                  <c:v>12.280701754385964</c:v>
                </c:pt>
                <c:pt idx="2">
                  <c:v>57.89473684210527</c:v>
                </c:pt>
                <c:pt idx="3">
                  <c:v>7.017543859649122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1.7543859649122806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Results!$C$11:$J$11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342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NIST Quarter 2 2012</a:t>
            </a:r>
          </a:p>
        </c:rich>
      </c:tx>
      <c:layout>
        <c:manualLayout>
          <c:xMode val="factor"/>
          <c:yMode val="factor"/>
          <c:x val="0.018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Results!$C$25:$J$25</c:f>
              <c:numCache>
                <c:ptCount val="8"/>
                <c:pt idx="0">
                  <c:v>2.7289048473967683</c:v>
                </c:pt>
                <c:pt idx="1">
                  <c:v>78.24057450628366</c:v>
                </c:pt>
                <c:pt idx="2">
                  <c:v>8.689407540394974</c:v>
                </c:pt>
                <c:pt idx="3">
                  <c:v>9.26391382405745</c:v>
                </c:pt>
                <c:pt idx="4">
                  <c:v>0.03590664272890485</c:v>
                </c:pt>
                <c:pt idx="5">
                  <c:v>0.5026929982046678</c:v>
                </c:pt>
                <c:pt idx="6">
                  <c:v>0.5385996409335727</c:v>
                </c:pt>
                <c:pt idx="7">
                  <c:v>0.8258527827648114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Results!$C$8:$J$8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2.27</c:v>
                </c:pt>
              </c:numCache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NOAA Quarter 2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75"/>
          <c:w val="0.967"/>
          <c:h val="0.847"/>
        </c:manualLayout>
      </c:layout>
      <c:barChart>
        <c:barDir val="col"/>
        <c:grouping val="clustered"/>
        <c:varyColors val="0"/>
        <c:ser>
          <c:idx val="47"/>
          <c:order val="0"/>
          <c:tx>
            <c:strRef>
              <c:f>Results!$A$4</c:f>
              <c:strCache>
                <c:ptCount val="1"/>
                <c:pt idx="0">
                  <c:v>Workforce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Results!$C$2:$J$2</c:f>
              <c:strCache>
                <c:ptCount val="8"/>
                <c:pt idx="0">
                  <c:v>Hispanic or Latino</c:v>
                </c:pt>
                <c:pt idx="1">
                  <c:v>White</c:v>
                </c:pt>
                <c:pt idx="2">
                  <c:v>Black or African American</c:v>
                </c:pt>
                <c:pt idx="3">
                  <c:v>Asian</c:v>
                </c:pt>
                <c:pt idx="4">
                  <c:v>Native Hawaiian or Other Pacific Islander</c:v>
                </c:pt>
                <c:pt idx="5">
                  <c:v>American Indian or Alaska Native</c:v>
                </c:pt>
                <c:pt idx="6">
                  <c:v>Multiple Races</c:v>
                </c:pt>
                <c:pt idx="7">
                  <c:v>Targeted Disability</c:v>
                </c:pt>
              </c:strCache>
            </c:strRef>
          </c:cat>
          <c:val>
            <c:numRef>
              <c:f>Results!$C$28:$J$28</c:f>
              <c:numCache>
                <c:ptCount val="8"/>
                <c:pt idx="0">
                  <c:v>2.7514840365794964</c:v>
                </c:pt>
                <c:pt idx="1">
                  <c:v>82.9456120648163</c:v>
                </c:pt>
                <c:pt idx="2">
                  <c:v>8.118081180811808</c:v>
                </c:pt>
                <c:pt idx="3">
                  <c:v>4.941440718755014</c:v>
                </c:pt>
                <c:pt idx="4">
                  <c:v>0.2326327611102198</c:v>
                </c:pt>
                <c:pt idx="5">
                  <c:v>0.6577891865875181</c:v>
                </c:pt>
                <c:pt idx="6">
                  <c:v>0.3529600513396438</c:v>
                </c:pt>
                <c:pt idx="7">
                  <c:v>0.39306914808278515</c:v>
                </c:pt>
              </c:numCache>
            </c:numRef>
          </c:val>
        </c:ser>
        <c:ser>
          <c:idx val="0"/>
          <c:order val="1"/>
          <c:tx>
            <c:strRef>
              <c:f>Results!$A$5</c:f>
              <c:strCache>
                <c:ptCount val="1"/>
                <c:pt idx="0">
                  <c:v>CLF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Results!$C$5:$J$5</c:f>
              <c:numCache>
                <c:ptCount val="8"/>
                <c:pt idx="0">
                  <c:v>10.7</c:v>
                </c:pt>
                <c:pt idx="1">
                  <c:v>72.7</c:v>
                </c:pt>
                <c:pt idx="2">
                  <c:v>10.5</c:v>
                </c:pt>
                <c:pt idx="3">
                  <c:v>3.6</c:v>
                </c:pt>
                <c:pt idx="4">
                  <c:v>0.2</c:v>
                </c:pt>
                <c:pt idx="5">
                  <c:v>0.6</c:v>
                </c:pt>
                <c:pt idx="6">
                  <c:v>0.3</c:v>
                </c:pt>
                <c:pt idx="7">
                  <c:v>2.27</c:v>
                </c:pt>
              </c:numCache>
            </c:numRef>
          </c:val>
        </c:ser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96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5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55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tabSelected="1"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52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 zoomScale="7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209550"/>
        <a:ext cx="86391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7625" y="209550"/>
        <a:ext cx="85915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BARTO~1\LOCALS~1\Temp\MD715FY12qrt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 no PTO"/>
      <sheetName val="B1"/>
      <sheetName val="B1noPTO"/>
      <sheetName val="A2"/>
      <sheetName val="A2 no PTO"/>
      <sheetName val="B2"/>
      <sheetName val="B2 no PTO"/>
      <sheetName val="A4-1 Perm"/>
      <sheetName val="A4-2 Perm"/>
      <sheetName val="A4-1-Perm No PTO"/>
      <sheetName val="A4-2-Perm NO PTO"/>
      <sheetName val="B4-1-Perm"/>
      <sheetName val="B4-2-Perm"/>
      <sheetName val="CvLb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J3" sqref="J3"/>
    </sheetView>
  </sheetViews>
  <sheetFormatPr defaultColWidth="8.8515625" defaultRowHeight="12.75"/>
  <cols>
    <col min="1" max="1" width="14.00390625" style="2" bestFit="1" customWidth="1"/>
    <col min="2" max="2" width="2.7109375" style="6" bestFit="1" customWidth="1"/>
    <col min="3" max="3" width="7.57421875" style="2" customWidth="1"/>
    <col min="4" max="7" width="6.7109375" style="2" customWidth="1"/>
    <col min="8" max="8" width="10.8515625" style="2" bestFit="1" customWidth="1"/>
    <col min="9" max="9" width="6.7109375" style="2" customWidth="1"/>
    <col min="10" max="10" width="8.7109375" style="2" customWidth="1"/>
    <col min="11" max="16384" width="8.8515625" style="2" customWidth="1"/>
  </cols>
  <sheetData>
    <row r="1" spans="1:10" ht="11.25">
      <c r="A1" s="24" t="s">
        <v>104</v>
      </c>
      <c r="B1" s="1"/>
      <c r="C1" s="1"/>
      <c r="D1" s="1"/>
      <c r="E1" s="1"/>
      <c r="F1" s="1"/>
      <c r="G1" s="1"/>
      <c r="H1" s="1"/>
      <c r="I1" s="1"/>
      <c r="J1" s="1"/>
    </row>
    <row r="2" ht="11.25">
      <c r="C2" s="6"/>
    </row>
    <row r="3" spans="1:9" ht="11.25">
      <c r="A3" s="93" t="s">
        <v>22</v>
      </c>
      <c r="B3" s="93"/>
      <c r="C3" s="93"/>
      <c r="D3" s="93"/>
      <c r="E3" s="93"/>
      <c r="F3" s="93"/>
      <c r="G3" s="93"/>
      <c r="H3" s="93"/>
      <c r="I3" s="93"/>
    </row>
    <row r="4" spans="1:9" ht="16.5" customHeight="1">
      <c r="A4" s="92" t="s">
        <v>0</v>
      </c>
      <c r="B4" s="92"/>
      <c r="C4" s="92" t="s">
        <v>1</v>
      </c>
      <c r="D4" s="94" t="s">
        <v>2</v>
      </c>
      <c r="E4" s="94"/>
      <c r="F4" s="94"/>
      <c r="G4" s="94"/>
      <c r="H4" s="94"/>
      <c r="I4" s="94"/>
    </row>
    <row r="5" spans="1:9" ht="16.5" customHeight="1">
      <c r="A5" s="92"/>
      <c r="B5" s="92"/>
      <c r="C5" s="92"/>
      <c r="D5" s="92" t="s">
        <v>3</v>
      </c>
      <c r="E5" s="92" t="s">
        <v>4</v>
      </c>
      <c r="F5" s="92"/>
      <c r="G5" s="92"/>
      <c r="H5" s="92"/>
      <c r="I5" s="92"/>
    </row>
    <row r="6" spans="1:10" ht="51" customHeight="1">
      <c r="A6" s="92"/>
      <c r="B6" s="92"/>
      <c r="C6" s="92"/>
      <c r="D6" s="92"/>
      <c r="E6" s="44" t="s">
        <v>5</v>
      </c>
      <c r="F6" s="44" t="s">
        <v>6</v>
      </c>
      <c r="G6" s="44" t="s">
        <v>8</v>
      </c>
      <c r="H6" s="44" t="s">
        <v>9</v>
      </c>
      <c r="I6" s="44" t="s">
        <v>10</v>
      </c>
      <c r="J6" s="43" t="s">
        <v>61</v>
      </c>
    </row>
    <row r="7" spans="1:10" ht="11.25">
      <c r="A7" s="92"/>
      <c r="B7" s="92"/>
      <c r="C7" s="4" t="s">
        <v>7</v>
      </c>
      <c r="D7" s="5"/>
      <c r="E7" s="5"/>
      <c r="F7" s="5"/>
      <c r="G7" s="5"/>
      <c r="H7" s="5"/>
      <c r="I7" s="5"/>
      <c r="J7" s="5"/>
    </row>
    <row r="8" ht="19.5" customHeight="1">
      <c r="A8" s="2" t="s">
        <v>11</v>
      </c>
    </row>
    <row r="9" spans="1:10" ht="11.25">
      <c r="A9" s="95" t="s">
        <v>12</v>
      </c>
      <c r="B9" s="5" t="s">
        <v>13</v>
      </c>
      <c r="C9" s="49">
        <f aca="true" t="shared" si="0" ref="C9:J9">C18+C26</f>
        <v>45842</v>
      </c>
      <c r="D9" s="49">
        <f>D18+D26</f>
        <v>1934</v>
      </c>
      <c r="E9" s="49">
        <f t="shared" si="0"/>
        <v>31339</v>
      </c>
      <c r="F9" s="49">
        <f t="shared" si="0"/>
        <v>7341</v>
      </c>
      <c r="G9" s="49">
        <f t="shared" si="0"/>
        <v>4641</v>
      </c>
      <c r="H9" s="49">
        <f t="shared" si="0"/>
        <v>56</v>
      </c>
      <c r="I9" s="49">
        <f t="shared" si="0"/>
        <v>291</v>
      </c>
      <c r="J9" s="49">
        <f t="shared" si="0"/>
        <v>240</v>
      </c>
    </row>
    <row r="10" spans="1:10" ht="11.25">
      <c r="A10" s="95"/>
      <c r="B10" s="5" t="s">
        <v>14</v>
      </c>
      <c r="C10" s="13">
        <f>IF($C9=0,0,C9/$C9)</f>
        <v>1</v>
      </c>
      <c r="D10" s="13">
        <f>IF(C9=0,0,D9/C9)</f>
        <v>0.04218838619606474</v>
      </c>
      <c r="E10" s="13">
        <f>IF(C9=0,0,E9/C9)</f>
        <v>0.6836307316434711</v>
      </c>
      <c r="F10" s="13">
        <f>IF(C9=0,0,F9/C9)</f>
        <v>0.16013699227782383</v>
      </c>
      <c r="G10" s="13">
        <f>IF(C9=0,0,G9/C9)</f>
        <v>0.10123903843636839</v>
      </c>
      <c r="H10" s="13">
        <f>IF(C9=0,0,H9/C9)</f>
        <v>0.0012215871907857423</v>
      </c>
      <c r="I10" s="13">
        <f>IF(C9=0,0,I9/C9)</f>
        <v>0.006347890580690197</v>
      </c>
      <c r="J10" s="13">
        <f>IF(C9=0,0,J9/C9)</f>
        <v>0.005235373674796038</v>
      </c>
    </row>
    <row r="11" spans="1:10" ht="11.25">
      <c r="A11" s="95" t="s">
        <v>15</v>
      </c>
      <c r="B11" s="5" t="s">
        <v>13</v>
      </c>
      <c r="C11" s="49">
        <f aca="true" t="shared" si="1" ref="C11:J11">C20+C28</f>
        <v>44461</v>
      </c>
      <c r="D11" s="49">
        <f t="shared" si="1"/>
        <v>1885</v>
      </c>
      <c r="E11" s="49">
        <f t="shared" si="1"/>
        <v>30302</v>
      </c>
      <c r="F11" s="49">
        <f t="shared" si="1"/>
        <v>7009</v>
      </c>
      <c r="G11" s="49">
        <f t="shared" si="1"/>
        <v>4678</v>
      </c>
      <c r="H11" s="49">
        <f t="shared" si="1"/>
        <v>59</v>
      </c>
      <c r="I11" s="49">
        <f t="shared" si="1"/>
        <v>284</v>
      </c>
      <c r="J11" s="49">
        <f t="shared" si="1"/>
        <v>244</v>
      </c>
    </row>
    <row r="12" spans="1:10" ht="11.25">
      <c r="A12" s="95"/>
      <c r="B12" s="5" t="s">
        <v>14</v>
      </c>
      <c r="C12" s="13">
        <f aca="true" t="shared" si="2" ref="C12:J12">IF($C11=0,0,C11/$C11)</f>
        <v>1</v>
      </c>
      <c r="D12" s="13">
        <f t="shared" si="2"/>
        <v>0.042396707226558104</v>
      </c>
      <c r="E12" s="13">
        <f t="shared" si="2"/>
        <v>0.6815411259305909</v>
      </c>
      <c r="F12" s="13">
        <f t="shared" si="2"/>
        <v>0.15764377769280943</v>
      </c>
      <c r="G12" s="13">
        <f t="shared" si="2"/>
        <v>0.10521580711185083</v>
      </c>
      <c r="H12" s="13">
        <f t="shared" si="2"/>
        <v>0.0013270056903803332</v>
      </c>
      <c r="I12" s="13">
        <f t="shared" si="2"/>
        <v>0.006387620611322283</v>
      </c>
      <c r="J12" s="13">
        <f t="shared" si="2"/>
        <v>0.005487955736488158</v>
      </c>
    </row>
    <row r="13" spans="1:10" ht="11.25">
      <c r="A13" s="7" t="s">
        <v>19</v>
      </c>
      <c r="B13" s="5" t="s">
        <v>14</v>
      </c>
      <c r="C13" s="10">
        <v>100</v>
      </c>
      <c r="D13" s="10">
        <v>10.2</v>
      </c>
      <c r="E13" s="10">
        <v>72.7</v>
      </c>
      <c r="F13" s="10">
        <v>10.5</v>
      </c>
      <c r="G13" s="10">
        <v>3.6</v>
      </c>
      <c r="H13" s="10">
        <v>0.2</v>
      </c>
      <c r="I13" s="10">
        <v>0.6</v>
      </c>
      <c r="J13" s="10">
        <v>0.3</v>
      </c>
    </row>
    <row r="14" spans="1:10" ht="11.25">
      <c r="A14" s="7" t="s">
        <v>16</v>
      </c>
      <c r="B14" s="5" t="s">
        <v>13</v>
      </c>
      <c r="C14" s="8">
        <f aca="true" t="shared" si="3" ref="C14:I15">C11-C9</f>
        <v>-1381</v>
      </c>
      <c r="D14" s="8">
        <f t="shared" si="3"/>
        <v>-49</v>
      </c>
      <c r="E14" s="8">
        <f t="shared" si="3"/>
        <v>-1037</v>
      </c>
      <c r="F14" s="8">
        <f t="shared" si="3"/>
        <v>-332</v>
      </c>
      <c r="G14" s="8">
        <f t="shared" si="3"/>
        <v>37</v>
      </c>
      <c r="H14" s="8">
        <f t="shared" si="3"/>
        <v>3</v>
      </c>
      <c r="I14" s="8">
        <f t="shared" si="3"/>
        <v>-7</v>
      </c>
      <c r="J14" s="8">
        <f>J11-J9</f>
        <v>4</v>
      </c>
    </row>
    <row r="15" spans="1:18" ht="11.25">
      <c r="A15" s="11" t="s">
        <v>17</v>
      </c>
      <c r="B15" s="5" t="s">
        <v>14</v>
      </c>
      <c r="C15" s="13">
        <f>C12-C10</f>
        <v>0</v>
      </c>
      <c r="D15" s="13">
        <f t="shared" si="3"/>
        <v>0.0002083210304933622</v>
      </c>
      <c r="E15" s="13">
        <f t="shared" si="3"/>
        <v>-0.0020896057128801937</v>
      </c>
      <c r="F15" s="13">
        <f t="shared" si="3"/>
        <v>-0.0024932145850143916</v>
      </c>
      <c r="G15" s="13">
        <f t="shared" si="3"/>
        <v>0.003976768675482439</v>
      </c>
      <c r="H15" s="13">
        <f t="shared" si="3"/>
        <v>0.00010541849959459088</v>
      </c>
      <c r="I15" s="13">
        <f t="shared" si="3"/>
        <v>3.973003063208625E-05</v>
      </c>
      <c r="J15" s="13">
        <f>J12-J10</f>
        <v>0.0002525820616921196</v>
      </c>
      <c r="K15" s="81"/>
      <c r="L15" s="81"/>
      <c r="M15" s="81"/>
      <c r="N15" s="81"/>
      <c r="O15" s="81"/>
      <c r="P15" s="81"/>
      <c r="Q15" s="81"/>
      <c r="R15" s="81"/>
    </row>
    <row r="16" spans="1:10" ht="11.25">
      <c r="A16" s="11" t="s">
        <v>18</v>
      </c>
      <c r="B16" s="5" t="s">
        <v>14</v>
      </c>
      <c r="C16" s="13">
        <f>C14/C9</f>
        <v>-0.03012521268705554</v>
      </c>
      <c r="D16" s="13">
        <f aca="true" t="shared" si="4" ref="D16:I16">D14/D9</f>
        <v>-0.025336091003102378</v>
      </c>
      <c r="E16" s="13">
        <f t="shared" si="4"/>
        <v>-0.03308976036248763</v>
      </c>
      <c r="F16" s="13">
        <f t="shared" si="4"/>
        <v>-0.0452254461245062</v>
      </c>
      <c r="G16" s="13">
        <f t="shared" si="4"/>
        <v>0.007972419737125619</v>
      </c>
      <c r="H16" s="13">
        <f t="shared" si="4"/>
        <v>0.05357142857142857</v>
      </c>
      <c r="I16" s="13">
        <f t="shared" si="4"/>
        <v>-0.024054982817869417</v>
      </c>
      <c r="J16" s="13">
        <f>J14/J9</f>
        <v>0.016666666666666666</v>
      </c>
    </row>
    <row r="17" spans="1:10" ht="22.5" customHeight="1">
      <c r="A17" s="14" t="s">
        <v>20</v>
      </c>
      <c r="B17" s="5"/>
      <c r="C17" s="14"/>
      <c r="D17" s="14"/>
      <c r="E17" s="14"/>
      <c r="F17" s="14"/>
      <c r="G17" s="14"/>
      <c r="H17" s="14"/>
      <c r="I17" s="14"/>
      <c r="J17" s="14"/>
    </row>
    <row r="18" spans="1:10" ht="15">
      <c r="A18" s="95" t="s">
        <v>12</v>
      </c>
      <c r="B18" s="5" t="s">
        <v>13</v>
      </c>
      <c r="C18" s="49">
        <f>D18+E18+F18+G18+H18+I18+J18</f>
        <v>42632</v>
      </c>
      <c r="D18" s="83">
        <v>1793</v>
      </c>
      <c r="E18" s="83">
        <v>29025</v>
      </c>
      <c r="F18" s="83">
        <v>6817</v>
      </c>
      <c r="G18" s="83">
        <v>4471</v>
      </c>
      <c r="H18" s="83">
        <v>51</v>
      </c>
      <c r="I18" s="83">
        <v>278</v>
      </c>
      <c r="J18" s="84">
        <v>197</v>
      </c>
    </row>
    <row r="19" spans="1:10" ht="11.25">
      <c r="A19" s="95"/>
      <c r="B19" s="5" t="s">
        <v>14</v>
      </c>
      <c r="C19" s="13">
        <f>IF($C18=0,0,C18/$C18)</f>
        <v>1</v>
      </c>
      <c r="D19" s="13">
        <f>IF(C18=0,0,D18/C18)</f>
        <v>0.042057609307562395</v>
      </c>
      <c r="E19" s="13">
        <f>IF(C18=0,0,E18/C18)</f>
        <v>0.6808266091199099</v>
      </c>
      <c r="F19" s="13">
        <f>IF(C18=0,0,F18/C18)</f>
        <v>0.15990335897917057</v>
      </c>
      <c r="G19" s="13">
        <f>IF(C18=0,0,G18/C18)</f>
        <v>0.10487427284668793</v>
      </c>
      <c r="H19" s="13">
        <f>IF(C18=0,0,H18/C18)</f>
        <v>0.001196284481140927</v>
      </c>
      <c r="I19" s="13">
        <f>IF(C18=0,0,I18/C18)</f>
        <v>0.006520923250140739</v>
      </c>
      <c r="J19" s="13">
        <f>IF(C18=0,0,J18/C18)</f>
        <v>0.004620942015387502</v>
      </c>
    </row>
    <row r="20" spans="1:10" ht="15">
      <c r="A20" s="95" t="s">
        <v>15</v>
      </c>
      <c r="B20" s="5" t="s">
        <v>13</v>
      </c>
      <c r="C20" s="49">
        <f>D20+E20+F20+G20+H20+I20+J20</f>
        <v>42623</v>
      </c>
      <c r="D20" s="85">
        <v>1814</v>
      </c>
      <c r="E20" s="85">
        <v>28926</v>
      </c>
      <c r="F20" s="85">
        <v>6782</v>
      </c>
      <c r="G20" s="85">
        <v>4552</v>
      </c>
      <c r="H20" s="85">
        <v>53</v>
      </c>
      <c r="I20" s="85">
        <v>277</v>
      </c>
      <c r="J20" s="84">
        <v>219</v>
      </c>
    </row>
    <row r="21" spans="1:10" ht="11.25">
      <c r="A21" s="95"/>
      <c r="B21" s="5" t="s">
        <v>14</v>
      </c>
      <c r="C21" s="13">
        <f>IF(C20=0,0,C20/C20)</f>
        <v>1</v>
      </c>
      <c r="D21" s="13">
        <f>IF(C20=0,0,D20/C20)</f>
        <v>0.042559181662482695</v>
      </c>
      <c r="E21" s="13">
        <f>IF(C20=0,0,E20/C20)</f>
        <v>0.6786476784834479</v>
      </c>
      <c r="F21" s="13">
        <f>IF(C20=0,0,F20/C20)</f>
        <v>0.15911597025080357</v>
      </c>
      <c r="G21" s="13">
        <f>IF(C20=0,0,G20/C20)</f>
        <v>0.10679679984984633</v>
      </c>
      <c r="H21" s="13">
        <f>IF(C20=0,0,H20/C20)</f>
        <v>0.0012434601036998803</v>
      </c>
      <c r="I21" s="13">
        <f>IF(C20=0,0,I20/C20)</f>
        <v>0.006498838655186167</v>
      </c>
      <c r="J21" s="13">
        <f>IF(C20=0,0,J20/C20)</f>
        <v>0.0051380709945334675</v>
      </c>
    </row>
    <row r="22" spans="1:10" ht="11.25">
      <c r="A22" s="7" t="s">
        <v>16</v>
      </c>
      <c r="B22" s="5" t="s">
        <v>13</v>
      </c>
      <c r="C22" s="8">
        <f aca="true" t="shared" si="5" ref="C22:I23">C20-C18</f>
        <v>-9</v>
      </c>
      <c r="D22" s="8">
        <f t="shared" si="5"/>
        <v>21</v>
      </c>
      <c r="E22" s="8">
        <f t="shared" si="5"/>
        <v>-99</v>
      </c>
      <c r="F22" s="8">
        <f t="shared" si="5"/>
        <v>-35</v>
      </c>
      <c r="G22" s="8">
        <f t="shared" si="5"/>
        <v>81</v>
      </c>
      <c r="H22" s="8">
        <f t="shared" si="5"/>
        <v>2</v>
      </c>
      <c r="I22" s="8">
        <f t="shared" si="5"/>
        <v>-1</v>
      </c>
      <c r="J22" s="8">
        <f>J20-J18</f>
        <v>22</v>
      </c>
    </row>
    <row r="23" spans="1:10" ht="11.25">
      <c r="A23" s="11" t="s">
        <v>17</v>
      </c>
      <c r="B23" s="5" t="s">
        <v>14</v>
      </c>
      <c r="C23" s="13">
        <v>0</v>
      </c>
      <c r="D23" s="13">
        <f t="shared" si="5"/>
        <v>0.0005015723549203002</v>
      </c>
      <c r="E23" s="13">
        <f t="shared" si="5"/>
        <v>-0.0021789306364620176</v>
      </c>
      <c r="F23" s="13">
        <f t="shared" si="5"/>
        <v>-0.0007873887283670056</v>
      </c>
      <c r="G23" s="13">
        <f t="shared" si="5"/>
        <v>0.0019225270031583974</v>
      </c>
      <c r="H23" s="15">
        <f t="shared" si="5"/>
        <v>4.7175622558953386E-05</v>
      </c>
      <c r="I23" s="15">
        <f t="shared" si="5"/>
        <v>-2.208459495457206E-05</v>
      </c>
      <c r="J23" s="15">
        <f>J21-J19</f>
        <v>0.0005171289791459652</v>
      </c>
    </row>
    <row r="24" spans="1:10" ht="11.25">
      <c r="A24" s="11" t="s">
        <v>18</v>
      </c>
      <c r="B24" s="5" t="s">
        <v>14</v>
      </c>
      <c r="C24" s="13">
        <f>C22/C18</f>
        <v>-0.000211109026083693</v>
      </c>
      <c r="D24" s="13">
        <f aca="true" t="shared" si="6" ref="D24:I24">D22/D18</f>
        <v>0.011712214166201896</v>
      </c>
      <c r="E24" s="13">
        <f t="shared" si="6"/>
        <v>-0.0034108527131782944</v>
      </c>
      <c r="F24" s="13">
        <f t="shared" si="6"/>
        <v>-0.005134223265365997</v>
      </c>
      <c r="G24" s="13">
        <f t="shared" si="6"/>
        <v>0.018116752404383808</v>
      </c>
      <c r="H24" s="13">
        <f t="shared" si="6"/>
        <v>0.0392156862745098</v>
      </c>
      <c r="I24" s="13">
        <f t="shared" si="6"/>
        <v>-0.0035971223021582736</v>
      </c>
      <c r="J24" s="13">
        <f>J22/J18</f>
        <v>0.1116751269035533</v>
      </c>
    </row>
    <row r="25" spans="1:10" ht="20.25" customHeight="1">
      <c r="A25" s="14" t="s">
        <v>21</v>
      </c>
      <c r="B25" s="5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95" t="s">
        <v>12</v>
      </c>
      <c r="B26" s="5" t="s">
        <v>13</v>
      </c>
      <c r="C26" s="49">
        <f>D26+E26+F26+G26+H26+I26+J26</f>
        <v>3210</v>
      </c>
      <c r="D26" s="83">
        <v>141</v>
      </c>
      <c r="E26" s="83">
        <v>2314</v>
      </c>
      <c r="F26" s="83">
        <v>524</v>
      </c>
      <c r="G26" s="83">
        <v>170</v>
      </c>
      <c r="H26" s="83">
        <v>5</v>
      </c>
      <c r="I26" s="83">
        <v>13</v>
      </c>
      <c r="J26" s="83">
        <v>43</v>
      </c>
    </row>
    <row r="27" spans="1:10" ht="11.25">
      <c r="A27" s="95"/>
      <c r="B27" s="5" t="s">
        <v>14</v>
      </c>
      <c r="C27" s="13">
        <f>C26/C26</f>
        <v>1</v>
      </c>
      <c r="D27" s="13">
        <f>IF(C26=0,0,D26/C26)</f>
        <v>0.04392523364485981</v>
      </c>
      <c r="E27" s="13">
        <f>IF(C26=0,0,E26/C26)</f>
        <v>0.7208722741433021</v>
      </c>
      <c r="F27" s="13">
        <f>IF(C26=0,0,F26/C26)</f>
        <v>0.1632398753894081</v>
      </c>
      <c r="G27" s="13">
        <f>IF(C26=0,0,G26/C26)</f>
        <v>0.0529595015576324</v>
      </c>
      <c r="H27" s="13">
        <f>IF(C26=0,0,H26/C26)</f>
        <v>0.001557632398753894</v>
      </c>
      <c r="I27" s="13">
        <f>IF(C26=0,0,I26/C26)</f>
        <v>0.004049844236760125</v>
      </c>
      <c r="J27" s="13">
        <f>IF(C26=0,0,J26/C26)</f>
        <v>0.01339563862928349</v>
      </c>
    </row>
    <row r="28" spans="1:10" ht="15">
      <c r="A28" s="95" t="s">
        <v>15</v>
      </c>
      <c r="B28" s="5" t="s">
        <v>13</v>
      </c>
      <c r="C28" s="49">
        <f>D28+E28+F28+G28+H28+I28+J28</f>
        <v>1838</v>
      </c>
      <c r="D28" s="85">
        <v>71</v>
      </c>
      <c r="E28" s="85">
        <v>1376</v>
      </c>
      <c r="F28" s="85">
        <v>227</v>
      </c>
      <c r="G28" s="85">
        <v>126</v>
      </c>
      <c r="H28" s="85">
        <v>6</v>
      </c>
      <c r="I28" s="85">
        <v>7</v>
      </c>
      <c r="J28" s="85">
        <v>25</v>
      </c>
    </row>
    <row r="29" spans="1:10" ht="11.25">
      <c r="A29" s="95"/>
      <c r="B29" s="5" t="s">
        <v>14</v>
      </c>
      <c r="C29" s="13">
        <f>IF(C28=0,0,C28/C28)</f>
        <v>1</v>
      </c>
      <c r="D29" s="13">
        <f>IF(C28=0,0,D28/C28)</f>
        <v>0.03862894450489663</v>
      </c>
      <c r="E29" s="13">
        <f>IF(C28=0,0,E28/C28)</f>
        <v>0.7486398258977149</v>
      </c>
      <c r="F29" s="13">
        <f>IF(C28=0,0,F28/C28)</f>
        <v>0.1235038084874864</v>
      </c>
      <c r="G29" s="13">
        <f>IF(C28=0,0,G28/C28)</f>
        <v>0.06855277475516866</v>
      </c>
      <c r="H29" s="13">
        <f>IF(C28=0,0,H28/C28)</f>
        <v>0.003264417845484222</v>
      </c>
      <c r="I29" s="13">
        <f>IF(C28=0,0,I28/C28)</f>
        <v>0.003808487486398259</v>
      </c>
      <c r="J29" s="13">
        <f>IF(C28=0,0,J28/C28)</f>
        <v>0.013601741022850925</v>
      </c>
    </row>
    <row r="30" spans="1:10" ht="11.25">
      <c r="A30" s="7" t="s">
        <v>16</v>
      </c>
      <c r="B30" s="5" t="s">
        <v>13</v>
      </c>
      <c r="C30" s="8">
        <f aca="true" t="shared" si="7" ref="C30:I31">C28-C26</f>
        <v>-1372</v>
      </c>
      <c r="D30" s="8">
        <f>D28-D26</f>
        <v>-70</v>
      </c>
      <c r="E30" s="8">
        <f t="shared" si="7"/>
        <v>-938</v>
      </c>
      <c r="F30" s="8">
        <f t="shared" si="7"/>
        <v>-297</v>
      </c>
      <c r="G30" s="8">
        <f t="shared" si="7"/>
        <v>-44</v>
      </c>
      <c r="H30" s="8">
        <f t="shared" si="7"/>
        <v>1</v>
      </c>
      <c r="I30" s="8">
        <f t="shared" si="7"/>
        <v>-6</v>
      </c>
      <c r="J30" s="8">
        <f>J28-J26</f>
        <v>-18</v>
      </c>
    </row>
    <row r="31" spans="1:10" ht="11.25">
      <c r="A31" s="11" t="s">
        <v>17</v>
      </c>
      <c r="B31" s="5" t="s">
        <v>14</v>
      </c>
      <c r="C31" s="13">
        <f t="shared" si="7"/>
        <v>0</v>
      </c>
      <c r="D31" s="13">
        <f t="shared" si="7"/>
        <v>-0.005296289139963183</v>
      </c>
      <c r="E31" s="13">
        <f t="shared" si="7"/>
        <v>0.02776755175441281</v>
      </c>
      <c r="F31" s="13">
        <f t="shared" si="7"/>
        <v>-0.03973606690192169</v>
      </c>
      <c r="G31" s="13">
        <f t="shared" si="7"/>
        <v>0.015593273197536263</v>
      </c>
      <c r="H31" s="13">
        <f t="shared" si="7"/>
        <v>0.001706785446730328</v>
      </c>
      <c r="I31" s="13">
        <f t="shared" si="7"/>
        <v>-0.00024135675036186582</v>
      </c>
      <c r="J31" s="13">
        <f>J29-J27</f>
        <v>0.00020610239356743526</v>
      </c>
    </row>
    <row r="32" spans="1:10" ht="11.25">
      <c r="A32" s="11" t="s">
        <v>18</v>
      </c>
      <c r="B32" s="5" t="s">
        <v>14</v>
      </c>
      <c r="C32" s="13">
        <f>C30/C26</f>
        <v>-0.4274143302180685</v>
      </c>
      <c r="D32" s="13">
        <f>D30/D26</f>
        <v>-0.49645390070921985</v>
      </c>
      <c r="E32" s="13">
        <f>E30/E26</f>
        <v>-0.40535868625756266</v>
      </c>
      <c r="F32" s="13">
        <f>F30/F26</f>
        <v>-0.566793893129771</v>
      </c>
      <c r="G32" s="13">
        <f>G30/G26</f>
        <v>-0.25882352941176473</v>
      </c>
      <c r="H32" s="13">
        <f>H30/H26</f>
        <v>0.2</v>
      </c>
      <c r="I32" s="13">
        <f>I30/I26</f>
        <v>-0.46153846153846156</v>
      </c>
      <c r="J32" s="13">
        <f>J30/J26</f>
        <v>-0.4186046511627907</v>
      </c>
    </row>
  </sheetData>
  <sheetProtection/>
  <mergeCells count="12">
    <mergeCell ref="A28:A29"/>
    <mergeCell ref="A4:B7"/>
    <mergeCell ref="A9:A10"/>
    <mergeCell ref="A11:A12"/>
    <mergeCell ref="A18:A19"/>
    <mergeCell ref="A20:A21"/>
    <mergeCell ref="A26:A27"/>
    <mergeCell ref="E5:I5"/>
    <mergeCell ref="A3:I3"/>
    <mergeCell ref="C4:C6"/>
    <mergeCell ref="D5:D6"/>
    <mergeCell ref="D4:I4"/>
  </mergeCells>
  <printOptions/>
  <pageMargins left="0.75" right="0.73" top="0.5" bottom="0.5" header="0.25" footer="0.25"/>
  <pageSetup horizontalDpi="600" verticalDpi="600" orientation="landscape" r:id="rId1"/>
  <headerFooter alignWithMargins="0">
    <oddFooter xml:space="preserve">&amp;L&amp;8EEO &amp;A&amp;C&amp;8Page 1 of 34&amp;R&amp;8Updated 10/10/2006
Printed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J30" sqref="J30"/>
    </sheetView>
  </sheetViews>
  <sheetFormatPr defaultColWidth="8.8515625" defaultRowHeight="12.75"/>
  <cols>
    <col min="1" max="1" width="11.140625" style="2" bestFit="1" customWidth="1"/>
    <col min="2" max="2" width="5.28125" style="2" customWidth="1"/>
    <col min="3" max="3" width="7.140625" style="2" bestFit="1" customWidth="1"/>
    <col min="4" max="6" width="7.7109375" style="2" customWidth="1"/>
    <col min="7" max="7" width="7.7109375" style="42" customWidth="1"/>
    <col min="8" max="16" width="7.7109375" style="2" customWidth="1"/>
    <col min="17" max="16384" width="8.8515625" style="2" customWidth="1"/>
  </cols>
  <sheetData>
    <row r="1" spans="1:16" ht="13.5" customHeight="1">
      <c r="A1" s="24" t="str">
        <f>'A1'!A1</f>
        <v>Department of Commerce/FY 2012 Qtr 2</v>
      </c>
      <c r="B1" s="27"/>
      <c r="C1" s="27"/>
      <c r="D1" s="27"/>
      <c r="E1" s="27"/>
      <c r="F1" s="27"/>
      <c r="G1" s="50"/>
      <c r="H1" s="27"/>
      <c r="I1" s="27"/>
      <c r="J1" s="27"/>
      <c r="K1" s="27"/>
      <c r="L1" s="27"/>
      <c r="M1" s="27"/>
      <c r="N1" s="27"/>
      <c r="O1" s="27"/>
      <c r="P1" s="27"/>
    </row>
    <row r="2" spans="1:16" ht="8.25" customHeight="1">
      <c r="A2" s="3"/>
      <c r="B2" s="3"/>
      <c r="C2" s="3"/>
      <c r="D2" s="3"/>
      <c r="E2" s="3"/>
      <c r="F2" s="3"/>
      <c r="G2" s="51"/>
      <c r="H2" s="3"/>
      <c r="I2" s="3"/>
      <c r="J2" s="3"/>
      <c r="K2" s="3"/>
      <c r="L2" s="3"/>
      <c r="M2" s="3"/>
      <c r="N2" s="3"/>
      <c r="O2" s="3"/>
      <c r="P2" s="3"/>
    </row>
    <row r="3" spans="1:16" ht="13.5" customHeight="1">
      <c r="A3" s="97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1.25">
      <c r="A4" s="96" t="s">
        <v>39</v>
      </c>
      <c r="B4" s="96"/>
      <c r="C4" s="96" t="s">
        <v>23</v>
      </c>
      <c r="D4" s="94" t="s">
        <v>24</v>
      </c>
      <c r="E4" s="94"/>
      <c r="F4" s="94"/>
      <c r="G4" s="94"/>
      <c r="H4" s="94" t="s">
        <v>25</v>
      </c>
      <c r="I4" s="94"/>
      <c r="J4" s="94"/>
      <c r="K4" s="94"/>
      <c r="L4" s="94"/>
      <c r="M4" s="94"/>
      <c r="N4" s="94"/>
      <c r="O4" s="94"/>
      <c r="P4" s="94"/>
    </row>
    <row r="5" spans="1:16" ht="45">
      <c r="A5" s="96"/>
      <c r="B5" s="96"/>
      <c r="C5" s="96"/>
      <c r="D5" s="18" t="s">
        <v>26</v>
      </c>
      <c r="E5" s="18" t="s">
        <v>27</v>
      </c>
      <c r="F5" s="18" t="s">
        <v>28</v>
      </c>
      <c r="G5" s="40" t="s">
        <v>29</v>
      </c>
      <c r="H5" s="18" t="s">
        <v>30</v>
      </c>
      <c r="I5" s="18" t="s">
        <v>31</v>
      </c>
      <c r="J5" s="18" t="s">
        <v>32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18" t="s">
        <v>38</v>
      </c>
    </row>
    <row r="6" ht="14.25" customHeight="1">
      <c r="A6" s="2" t="s">
        <v>11</v>
      </c>
    </row>
    <row r="7" spans="1:16" ht="11.25">
      <c r="A7" s="95" t="s">
        <v>12</v>
      </c>
      <c r="B7" s="19" t="s">
        <v>13</v>
      </c>
      <c r="C7" s="8">
        <f>D7+E7+F7+G7</f>
        <v>45842</v>
      </c>
      <c r="D7" s="8">
        <f aca="true" t="shared" si="0" ref="D7:P7">D16+D24</f>
        <v>41548</v>
      </c>
      <c r="E7" s="8">
        <f t="shared" si="0"/>
        <v>1254</v>
      </c>
      <c r="F7" s="8">
        <f t="shared" si="0"/>
        <v>2758</v>
      </c>
      <c r="G7" s="23">
        <f t="shared" si="0"/>
        <v>282</v>
      </c>
      <c r="H7" s="8">
        <f t="shared" si="0"/>
        <v>24</v>
      </c>
      <c r="I7" s="8">
        <f t="shared" si="0"/>
        <v>19</v>
      </c>
      <c r="J7" s="8">
        <f t="shared" si="0"/>
        <v>3</v>
      </c>
      <c r="K7" s="8">
        <f t="shared" si="0"/>
        <v>15</v>
      </c>
      <c r="L7" s="8">
        <f t="shared" si="0"/>
        <v>6</v>
      </c>
      <c r="M7" s="8">
        <f t="shared" si="0"/>
        <v>63</v>
      </c>
      <c r="N7" s="8">
        <f t="shared" si="0"/>
        <v>22</v>
      </c>
      <c r="O7" s="8">
        <f t="shared" si="0"/>
        <v>123</v>
      </c>
      <c r="P7" s="8">
        <f t="shared" si="0"/>
        <v>7</v>
      </c>
    </row>
    <row r="8" spans="1:16" ht="11.25">
      <c r="A8" s="95"/>
      <c r="B8" s="19" t="s">
        <v>14</v>
      </c>
      <c r="C8" s="13">
        <f>C7/C7</f>
        <v>1</v>
      </c>
      <c r="D8" s="13">
        <f>D7/C7</f>
        <v>0.9063304393351076</v>
      </c>
      <c r="E8" s="13">
        <f>E7/C7</f>
        <v>0.0273548274508093</v>
      </c>
      <c r="F8" s="13">
        <f>F7/C7</f>
        <v>0.06016316914619781</v>
      </c>
      <c r="G8" s="41">
        <f>G7/C7</f>
        <v>0.006151564067885345</v>
      </c>
      <c r="H8" s="13">
        <f>H7/C7</f>
        <v>0.0005235373674796038</v>
      </c>
      <c r="I8" s="13">
        <f>I7/C7</f>
        <v>0.0004144670825880197</v>
      </c>
      <c r="J8" s="13">
        <f>J7/C7</f>
        <v>6.544217093495048E-05</v>
      </c>
      <c r="K8" s="13">
        <f>K7/C7</f>
        <v>0.0003272108546747524</v>
      </c>
      <c r="L8" s="13">
        <f>L7/C7</f>
        <v>0.00013088434186990096</v>
      </c>
      <c r="M8" s="13">
        <f>M7/C7</f>
        <v>0.0013742855896339602</v>
      </c>
      <c r="N8" s="13">
        <f>N7/C7</f>
        <v>0.0004799092535229702</v>
      </c>
      <c r="O8" s="13">
        <f>O7/C7</f>
        <v>0.00268312900833297</v>
      </c>
      <c r="P8" s="13">
        <f>P7/C7</f>
        <v>0.0001526983988482178</v>
      </c>
    </row>
    <row r="9" spans="1:17" ht="11.25">
      <c r="A9" s="95" t="s">
        <v>15</v>
      </c>
      <c r="B9" s="19" t="s">
        <v>13</v>
      </c>
      <c r="C9" s="8">
        <f>E9+F9+G9+D9</f>
        <v>44461</v>
      </c>
      <c r="D9" s="8">
        <f>D18+D26</f>
        <v>40337</v>
      </c>
      <c r="E9" s="8">
        <f aca="true" t="shared" si="1" ref="E9:P9">E18+E26</f>
        <v>1201</v>
      </c>
      <c r="F9" s="8">
        <f t="shared" si="1"/>
        <v>2657</v>
      </c>
      <c r="G9" s="23">
        <f>H9+I9+J9+K9+L9+M9+N9+O9+P9</f>
        <v>266</v>
      </c>
      <c r="H9" s="8">
        <f t="shared" si="1"/>
        <v>22</v>
      </c>
      <c r="I9" s="8">
        <f t="shared" si="1"/>
        <v>14</v>
      </c>
      <c r="J9" s="8">
        <f t="shared" si="1"/>
        <v>2</v>
      </c>
      <c r="K9" s="8">
        <f t="shared" si="1"/>
        <v>14</v>
      </c>
      <c r="L9" s="8">
        <f t="shared" si="1"/>
        <v>5</v>
      </c>
      <c r="M9" s="8">
        <f t="shared" si="1"/>
        <v>60</v>
      </c>
      <c r="N9" s="8">
        <f t="shared" si="1"/>
        <v>22</v>
      </c>
      <c r="O9" s="8">
        <f t="shared" si="1"/>
        <v>120</v>
      </c>
      <c r="P9" s="8">
        <f t="shared" si="1"/>
        <v>7</v>
      </c>
      <c r="Q9" s="9"/>
    </row>
    <row r="10" spans="1:16" ht="11.25">
      <c r="A10" s="95"/>
      <c r="B10" s="19" t="s">
        <v>14</v>
      </c>
      <c r="C10" s="10">
        <f>IF(C9=0,0,C9/C9)</f>
        <v>1</v>
      </c>
      <c r="D10" s="10">
        <f>IF(C9=0,0,D9/C9)</f>
        <v>0.9072445514046018</v>
      </c>
      <c r="E10" s="10">
        <f>IF(C9=0,0,E9/C9)</f>
        <v>0.02701243786689458</v>
      </c>
      <c r="F10" s="10">
        <f>IF(C9=0,0,F9/C9)</f>
        <v>0.05976023931085671</v>
      </c>
      <c r="G10" s="52">
        <f>IF(C9=0,0,G9/C9)</f>
        <v>0.005982771417646926</v>
      </c>
      <c r="H10" s="10">
        <f>IF(C9=0,0,H9/C9)</f>
        <v>0.0004948156811587684</v>
      </c>
      <c r="I10" s="10">
        <f>IF(C9=0,0,I9/C9)</f>
        <v>0.0003148827061919435</v>
      </c>
      <c r="J10" s="10">
        <f>IF(C9=0,0,J9/C9)</f>
        <v>4.4983243741706214E-05</v>
      </c>
      <c r="K10" s="10">
        <f>IF(C9=0,0,K9/C9)</f>
        <v>0.0003148827061919435</v>
      </c>
      <c r="L10" s="10">
        <f>IF(C9=0,0,L9/C9)</f>
        <v>0.00011245810935426554</v>
      </c>
      <c r="M10" s="10">
        <f>IF(C9=0,0,M9/C9)</f>
        <v>0.0013494973122511863</v>
      </c>
      <c r="N10" s="10">
        <f>IF(C9=0,0,N9/C9)</f>
        <v>0.0004948156811587684</v>
      </c>
      <c r="O10" s="10">
        <f>IF(C9=0,0,O9/C9)</f>
        <v>0.0026989946245023727</v>
      </c>
      <c r="P10" s="10">
        <f>IF(C9=0,0,P9/C9)</f>
        <v>0.00015744135309597176</v>
      </c>
    </row>
    <row r="11" spans="1:16" ht="11.25">
      <c r="A11" s="20" t="s">
        <v>16</v>
      </c>
      <c r="B11" s="19" t="s">
        <v>13</v>
      </c>
      <c r="C11" s="8">
        <f aca="true" t="shared" si="2" ref="C11:P12">C9-C7</f>
        <v>-1381</v>
      </c>
      <c r="D11" s="8">
        <f t="shared" si="2"/>
        <v>-1211</v>
      </c>
      <c r="E11" s="8">
        <f t="shared" si="2"/>
        <v>-53</v>
      </c>
      <c r="F11" s="8">
        <f t="shared" si="2"/>
        <v>-101</v>
      </c>
      <c r="G11" s="23">
        <f t="shared" si="2"/>
        <v>-16</v>
      </c>
      <c r="H11" s="8">
        <f t="shared" si="2"/>
        <v>-2</v>
      </c>
      <c r="I11" s="8">
        <f t="shared" si="2"/>
        <v>-5</v>
      </c>
      <c r="J11" s="8">
        <f t="shared" si="2"/>
        <v>-1</v>
      </c>
      <c r="K11" s="8">
        <f t="shared" si="2"/>
        <v>-1</v>
      </c>
      <c r="L11" s="8">
        <f t="shared" si="2"/>
        <v>-1</v>
      </c>
      <c r="M11" s="8">
        <f t="shared" si="2"/>
        <v>-3</v>
      </c>
      <c r="N11" s="8">
        <f t="shared" si="2"/>
        <v>0</v>
      </c>
      <c r="O11" s="8">
        <f t="shared" si="2"/>
        <v>-3</v>
      </c>
      <c r="P11" s="8">
        <f t="shared" si="2"/>
        <v>0</v>
      </c>
    </row>
    <row r="12" spans="1:16" ht="11.25">
      <c r="A12" s="12" t="s">
        <v>17</v>
      </c>
      <c r="B12" s="19" t="s">
        <v>14</v>
      </c>
      <c r="C12" s="13">
        <f t="shared" si="2"/>
        <v>0</v>
      </c>
      <c r="D12" s="13">
        <f t="shared" si="2"/>
        <v>0.0009141120694942106</v>
      </c>
      <c r="E12" s="13">
        <f t="shared" si="2"/>
        <v>-0.00034238958391472063</v>
      </c>
      <c r="F12" s="13">
        <f t="shared" si="2"/>
        <v>-0.0004029298353411051</v>
      </c>
      <c r="G12" s="41">
        <f t="shared" si="2"/>
        <v>-0.00016879265023841874</v>
      </c>
      <c r="H12" s="13">
        <f t="shared" si="2"/>
        <v>-2.8721686320835448E-05</v>
      </c>
      <c r="I12" s="13">
        <f t="shared" si="2"/>
        <v>-9.95843763960762E-05</v>
      </c>
      <c r="J12" s="13">
        <f t="shared" si="2"/>
        <v>-2.0458927193244267E-05</v>
      </c>
      <c r="K12" s="13">
        <f t="shared" si="2"/>
        <v>-1.2328148482808874E-05</v>
      </c>
      <c r="L12" s="13">
        <f t="shared" si="2"/>
        <v>-1.8426232515635424E-05</v>
      </c>
      <c r="M12" s="13">
        <f t="shared" si="2"/>
        <v>-2.4788277382773848E-05</v>
      </c>
      <c r="N12" s="13">
        <f t="shared" si="2"/>
        <v>1.4906427635798215E-05</v>
      </c>
      <c r="O12" s="13">
        <f t="shared" si="2"/>
        <v>1.5865616169402717E-05</v>
      </c>
      <c r="P12" s="13">
        <f t="shared" si="2"/>
        <v>4.742954247753965E-06</v>
      </c>
    </row>
    <row r="13" spans="1:16" ht="11.25">
      <c r="A13" s="11" t="s">
        <v>18</v>
      </c>
      <c r="B13" s="5" t="s">
        <v>14</v>
      </c>
      <c r="C13" s="13">
        <f>C11/C7</f>
        <v>-0.03012521268705554</v>
      </c>
      <c r="D13" s="13">
        <f aca="true" t="shared" si="3" ref="D13:P13">D11/D7</f>
        <v>-0.029147010686434965</v>
      </c>
      <c r="E13" s="13">
        <f t="shared" si="3"/>
        <v>-0.04226475279106858</v>
      </c>
      <c r="F13" s="13">
        <f t="shared" si="3"/>
        <v>-0.03662073966642494</v>
      </c>
      <c r="G13" s="41">
        <f t="shared" si="3"/>
        <v>-0.05673758865248227</v>
      </c>
      <c r="H13" s="13">
        <f t="shared" si="3"/>
        <v>-0.08333333333333333</v>
      </c>
      <c r="I13" s="13">
        <f t="shared" si="3"/>
        <v>-0.2631578947368421</v>
      </c>
      <c r="J13" s="13">
        <f t="shared" si="3"/>
        <v>-0.3333333333333333</v>
      </c>
      <c r="K13" s="13">
        <f t="shared" si="3"/>
        <v>-0.06666666666666667</v>
      </c>
      <c r="L13" s="13">
        <f t="shared" si="3"/>
        <v>-0.16666666666666666</v>
      </c>
      <c r="M13" s="13">
        <f t="shared" si="3"/>
        <v>-0.047619047619047616</v>
      </c>
      <c r="N13" s="13">
        <f t="shared" si="3"/>
        <v>0</v>
      </c>
      <c r="O13" s="13">
        <f t="shared" si="3"/>
        <v>-0.024390243902439025</v>
      </c>
      <c r="P13" s="13">
        <f t="shared" si="3"/>
        <v>0</v>
      </c>
    </row>
    <row r="14" spans="1:16" ht="11.25">
      <c r="A14" s="14" t="s">
        <v>40</v>
      </c>
      <c r="B14" s="19" t="s">
        <v>14</v>
      </c>
      <c r="C14" s="21"/>
      <c r="D14" s="21"/>
      <c r="E14" s="21"/>
      <c r="F14" s="21"/>
      <c r="G14" s="36">
        <v>0.0227</v>
      </c>
      <c r="H14" s="21"/>
      <c r="I14" s="21"/>
      <c r="J14" s="21"/>
      <c r="K14" s="21"/>
      <c r="L14" s="21"/>
      <c r="M14" s="21"/>
      <c r="N14" s="21"/>
      <c r="O14" s="21"/>
      <c r="P14" s="21"/>
    </row>
    <row r="15" ht="15" customHeight="1">
      <c r="A15" s="2" t="s">
        <v>20</v>
      </c>
    </row>
    <row r="16" spans="1:16" ht="15">
      <c r="A16" s="95" t="s">
        <v>12</v>
      </c>
      <c r="B16" s="19" t="s">
        <v>13</v>
      </c>
      <c r="C16" s="8">
        <f>D16+E16+F16+G16</f>
        <v>42632</v>
      </c>
      <c r="D16" s="86">
        <v>38801</v>
      </c>
      <c r="E16" s="86">
        <v>1094</v>
      </c>
      <c r="F16" s="86">
        <v>2467</v>
      </c>
      <c r="G16" s="23">
        <f>H16+I16+J16+K16+L16+M16+N16+O16+P16</f>
        <v>270</v>
      </c>
      <c r="H16" s="86">
        <v>23</v>
      </c>
      <c r="I16" s="86">
        <v>19</v>
      </c>
      <c r="J16" s="86">
        <v>3</v>
      </c>
      <c r="K16" s="86">
        <v>15</v>
      </c>
      <c r="L16" s="86">
        <v>6</v>
      </c>
      <c r="M16" s="86">
        <v>60</v>
      </c>
      <c r="N16" s="86">
        <v>22</v>
      </c>
      <c r="O16" s="86">
        <v>117</v>
      </c>
      <c r="P16" s="86">
        <v>5</v>
      </c>
    </row>
    <row r="17" spans="1:17" ht="11.25">
      <c r="A17" s="95"/>
      <c r="B17" s="19" t="s">
        <v>14</v>
      </c>
      <c r="C17" s="13">
        <f>C16/C16</f>
        <v>1</v>
      </c>
      <c r="D17" s="13">
        <f>D16/C16</f>
        <v>0.910137924563708</v>
      </c>
      <c r="E17" s="13">
        <f>E16/C16</f>
        <v>0.02566147494839557</v>
      </c>
      <c r="F17" s="13">
        <f>F16/C16</f>
        <v>0.05786732970538563</v>
      </c>
      <c r="G17" s="41">
        <f>G16/C16</f>
        <v>0.00633327078251079</v>
      </c>
      <c r="H17" s="13">
        <f>H16/C16</f>
        <v>0.0005395008444361043</v>
      </c>
      <c r="I17" s="13">
        <f>I16/C16</f>
        <v>0.0004456746106211297</v>
      </c>
      <c r="J17" s="13">
        <f>J16/C16</f>
        <v>7.0369675361231E-05</v>
      </c>
      <c r="K17" s="13">
        <f>K16/C16</f>
        <v>0.000351848376806155</v>
      </c>
      <c r="L17" s="13">
        <f>L16/C16</f>
        <v>0.000140739350722462</v>
      </c>
      <c r="M17" s="13">
        <f>M16/C16</f>
        <v>0.00140739350722462</v>
      </c>
      <c r="N17" s="13">
        <f>N16/C16</f>
        <v>0.0005160442859823606</v>
      </c>
      <c r="O17" s="13">
        <f>O16/C16</f>
        <v>0.002744417339088009</v>
      </c>
      <c r="P17" s="13">
        <f>P16/C16</f>
        <v>0.00011728279226871833</v>
      </c>
      <c r="Q17" s="25"/>
    </row>
    <row r="18" spans="1:16" ht="15">
      <c r="A18" s="95" t="s">
        <v>15</v>
      </c>
      <c r="B18" s="19" t="s">
        <v>13</v>
      </c>
      <c r="C18" s="28">
        <f>D18+E18+F18+G18</f>
        <v>42623</v>
      </c>
      <c r="D18" s="86">
        <v>38720</v>
      </c>
      <c r="E18" s="86">
        <v>1111</v>
      </c>
      <c r="F18" s="86">
        <v>2532</v>
      </c>
      <c r="G18" s="23">
        <f>H18+I18+J18+K18+L18+M18+N18+O18+P18</f>
        <v>260</v>
      </c>
      <c r="H18" s="86">
        <v>21</v>
      </c>
      <c r="I18" s="86">
        <v>14</v>
      </c>
      <c r="J18" s="86">
        <v>2</v>
      </c>
      <c r="K18" s="86">
        <v>14</v>
      </c>
      <c r="L18" s="86">
        <v>5</v>
      </c>
      <c r="M18" s="86">
        <v>60</v>
      </c>
      <c r="N18" s="86">
        <v>22</v>
      </c>
      <c r="O18" s="86">
        <v>116</v>
      </c>
      <c r="P18" s="86">
        <v>6</v>
      </c>
    </row>
    <row r="19" spans="1:16" ht="11.25">
      <c r="A19" s="95"/>
      <c r="B19" s="19" t="s">
        <v>14</v>
      </c>
      <c r="C19" s="10">
        <f>IF(C18=0,0,C18/C18)</f>
        <v>1</v>
      </c>
      <c r="D19" s="10">
        <f>IF(C18=0,0,D18/C18)</f>
        <v>0.9084297210426295</v>
      </c>
      <c r="E19" s="10">
        <f>IF(C18=0,0,E18/C18)</f>
        <v>0.02606573915491636</v>
      </c>
      <c r="F19" s="10">
        <f>IF(C18=0,0,F18/C18)</f>
        <v>0.05940454684090749</v>
      </c>
      <c r="G19" s="52">
        <f>IF(C18=0,0,G18/C18)</f>
        <v>0.006099992961546583</v>
      </c>
      <c r="H19" s="10">
        <f>IF(C18=0,0,H18/C18)</f>
        <v>0.0004926917392018393</v>
      </c>
      <c r="I19" s="10">
        <f>IF(C18=0,0,I18/C18)</f>
        <v>0.00032846115946789294</v>
      </c>
      <c r="J19" s="10">
        <f>IF(C18=0,0,J18/C18)</f>
        <v>4.692302278112756E-05</v>
      </c>
      <c r="K19" s="10">
        <f>IF(C18=0,0,K18/C18)</f>
        <v>0.00032846115946789294</v>
      </c>
      <c r="L19" s="10">
        <f>IF(C18=0,0,L18/C18)</f>
        <v>0.0001173075569528189</v>
      </c>
      <c r="M19" s="10">
        <f>IF(C18=0,0,M18/C18)</f>
        <v>0.0014076906834338267</v>
      </c>
      <c r="N19" s="10">
        <f>IF(C18=0,0,N18/C18)</f>
        <v>0.0005161532505924032</v>
      </c>
      <c r="O19" s="10">
        <f>IF(C18=0,0,O18/C18)</f>
        <v>0.0027215353213053987</v>
      </c>
      <c r="P19" s="10">
        <f>IF(C18=0,0,P18/C18)</f>
        <v>0.0001407690683433827</v>
      </c>
    </row>
    <row r="20" spans="1:16" ht="11.25">
      <c r="A20" s="20" t="s">
        <v>16</v>
      </c>
      <c r="B20" s="19" t="s">
        <v>13</v>
      </c>
      <c r="C20" s="8">
        <f aca="true" t="shared" si="4" ref="C20:P21">C18-C16</f>
        <v>-9</v>
      </c>
      <c r="D20" s="8">
        <f t="shared" si="4"/>
        <v>-81</v>
      </c>
      <c r="E20" s="8">
        <f t="shared" si="4"/>
        <v>17</v>
      </c>
      <c r="F20" s="8">
        <f t="shared" si="4"/>
        <v>65</v>
      </c>
      <c r="G20" s="23">
        <f t="shared" si="4"/>
        <v>-10</v>
      </c>
      <c r="H20" s="8">
        <f t="shared" si="4"/>
        <v>-2</v>
      </c>
      <c r="I20" s="8">
        <f t="shared" si="4"/>
        <v>-5</v>
      </c>
      <c r="J20" s="8">
        <f t="shared" si="4"/>
        <v>-1</v>
      </c>
      <c r="K20" s="8">
        <f t="shared" si="4"/>
        <v>-1</v>
      </c>
      <c r="L20" s="8">
        <f t="shared" si="4"/>
        <v>-1</v>
      </c>
      <c r="M20" s="8">
        <f t="shared" si="4"/>
        <v>0</v>
      </c>
      <c r="N20" s="8">
        <f t="shared" si="4"/>
        <v>0</v>
      </c>
      <c r="O20" s="8">
        <f t="shared" si="4"/>
        <v>-1</v>
      </c>
      <c r="P20" s="8">
        <f t="shared" si="4"/>
        <v>1</v>
      </c>
    </row>
    <row r="21" spans="1:16" ht="11.25">
      <c r="A21" s="12" t="s">
        <v>17</v>
      </c>
      <c r="B21" s="19" t="s">
        <v>14</v>
      </c>
      <c r="C21" s="13">
        <f t="shared" si="4"/>
        <v>0</v>
      </c>
      <c r="D21" s="13">
        <f t="shared" si="4"/>
        <v>-0.0017082035210784774</v>
      </c>
      <c r="E21" s="13">
        <f t="shared" si="4"/>
        <v>0.000404264206520788</v>
      </c>
      <c r="F21" s="13">
        <f t="shared" si="4"/>
        <v>0.001537217135521865</v>
      </c>
      <c r="G21" s="41">
        <f t="shared" si="4"/>
        <v>-0.00023327782096420682</v>
      </c>
      <c r="H21" s="13">
        <f t="shared" si="4"/>
        <v>-4.6809105234264965E-05</v>
      </c>
      <c r="I21" s="13">
        <f t="shared" si="4"/>
        <v>-0.00011721345115323675</v>
      </c>
      <c r="J21" s="13">
        <f t="shared" si="4"/>
        <v>-2.344665258010344E-05</v>
      </c>
      <c r="K21" s="13">
        <f t="shared" si="4"/>
        <v>-2.3387217338262064E-05</v>
      </c>
      <c r="L21" s="13">
        <f t="shared" si="4"/>
        <v>-2.34317937696431E-05</v>
      </c>
      <c r="M21" s="13">
        <f t="shared" si="4"/>
        <v>2.9717620920674537E-07</v>
      </c>
      <c r="N21" s="13">
        <f t="shared" si="4"/>
        <v>1.089646100425239E-07</v>
      </c>
      <c r="O21" s="13">
        <f t="shared" si="4"/>
        <v>-2.288201778261013E-05</v>
      </c>
      <c r="P21" s="13">
        <f t="shared" si="4"/>
        <v>2.3486276074664362E-05</v>
      </c>
    </row>
    <row r="22" spans="1:16" ht="11.25">
      <c r="A22" s="11" t="s">
        <v>18</v>
      </c>
      <c r="B22" s="5" t="s">
        <v>14</v>
      </c>
      <c r="C22" s="13">
        <f>C20/C16</f>
        <v>-0.000211109026083693</v>
      </c>
      <c r="D22" s="13">
        <f aca="true" t="shared" si="5" ref="D22:P22">D20/D16</f>
        <v>-0.002087575062498389</v>
      </c>
      <c r="E22" s="13">
        <f t="shared" si="5"/>
        <v>0.015539305301645339</v>
      </c>
      <c r="F22" s="13">
        <f t="shared" si="5"/>
        <v>0.0263477908390758</v>
      </c>
      <c r="G22" s="41">
        <f t="shared" si="5"/>
        <v>-0.037037037037037035</v>
      </c>
      <c r="H22" s="13">
        <f t="shared" si="5"/>
        <v>-0.08695652173913043</v>
      </c>
      <c r="I22" s="13">
        <f t="shared" si="5"/>
        <v>-0.2631578947368421</v>
      </c>
      <c r="J22" s="13">
        <f t="shared" si="5"/>
        <v>-0.3333333333333333</v>
      </c>
      <c r="K22" s="13">
        <f t="shared" si="5"/>
        <v>-0.06666666666666667</v>
      </c>
      <c r="L22" s="13">
        <f t="shared" si="5"/>
        <v>-0.16666666666666666</v>
      </c>
      <c r="M22" s="13">
        <f t="shared" si="5"/>
        <v>0</v>
      </c>
      <c r="N22" s="13">
        <f t="shared" si="5"/>
        <v>0</v>
      </c>
      <c r="O22" s="13">
        <f t="shared" si="5"/>
        <v>-0.008547008547008548</v>
      </c>
      <c r="P22" s="13">
        <f t="shared" si="5"/>
        <v>0.2</v>
      </c>
    </row>
    <row r="23" ht="15" customHeight="1">
      <c r="A23" s="2" t="s">
        <v>21</v>
      </c>
    </row>
    <row r="24" spans="1:16" ht="15">
      <c r="A24" s="95" t="s">
        <v>12</v>
      </c>
      <c r="B24" s="19" t="s">
        <v>13</v>
      </c>
      <c r="C24" s="8">
        <f>D24+E24+F24+G24</f>
        <v>3210</v>
      </c>
      <c r="D24" s="86">
        <v>2747</v>
      </c>
      <c r="E24" s="86">
        <v>160</v>
      </c>
      <c r="F24" s="86">
        <v>291</v>
      </c>
      <c r="G24" s="23">
        <f>H24+I24+J24+K24+L24+M24+N24+O24+P24</f>
        <v>12</v>
      </c>
      <c r="H24" s="86">
        <v>1</v>
      </c>
      <c r="I24" s="87">
        <v>0</v>
      </c>
      <c r="J24" s="87">
        <v>0</v>
      </c>
      <c r="K24" s="87">
        <v>0</v>
      </c>
      <c r="L24" s="87">
        <v>0</v>
      </c>
      <c r="M24" s="86">
        <v>3</v>
      </c>
      <c r="N24" s="87">
        <v>0</v>
      </c>
      <c r="O24" s="86">
        <v>6</v>
      </c>
      <c r="P24" s="86">
        <v>2</v>
      </c>
    </row>
    <row r="25" spans="1:16" ht="11.25">
      <c r="A25" s="95"/>
      <c r="B25" s="19" t="s">
        <v>14</v>
      </c>
      <c r="C25" s="13">
        <f>C24/C24</f>
        <v>1</v>
      </c>
      <c r="D25" s="13">
        <f>D24/C24</f>
        <v>0.8557632398753894</v>
      </c>
      <c r="E25" s="13">
        <f>E24/C24</f>
        <v>0.04984423676012461</v>
      </c>
      <c r="F25" s="13">
        <f>F24/C24</f>
        <v>0.09065420560747664</v>
      </c>
      <c r="G25" s="41">
        <f>G24/C24</f>
        <v>0.003738317757009346</v>
      </c>
      <c r="H25" s="13">
        <f>H24/C24</f>
        <v>0.00031152647975077883</v>
      </c>
      <c r="I25" s="13">
        <f>I24/C24</f>
        <v>0</v>
      </c>
      <c r="J25" s="13">
        <f>J24/C24</f>
        <v>0</v>
      </c>
      <c r="K25" s="13">
        <f>K24/C24</f>
        <v>0</v>
      </c>
      <c r="L25" s="13">
        <f>L24/C24</f>
        <v>0</v>
      </c>
      <c r="M25" s="13">
        <f>M24/C24</f>
        <v>0.0009345794392523365</v>
      </c>
      <c r="N25" s="13">
        <f>N24/C24</f>
        <v>0</v>
      </c>
      <c r="O25" s="13">
        <f>O24/C24</f>
        <v>0.001869158878504673</v>
      </c>
      <c r="P25" s="13">
        <f>P24/C24</f>
        <v>0.0006230529595015577</v>
      </c>
    </row>
    <row r="26" spans="1:16" ht="15">
      <c r="A26" s="95" t="s">
        <v>15</v>
      </c>
      <c r="B26" s="19" t="s">
        <v>13</v>
      </c>
      <c r="C26" s="28">
        <f>D26+E26+F26+G26</f>
        <v>1838</v>
      </c>
      <c r="D26" s="86">
        <v>1617</v>
      </c>
      <c r="E26" s="86">
        <v>90</v>
      </c>
      <c r="F26" s="86">
        <v>125</v>
      </c>
      <c r="G26" s="23">
        <f>H26+I26+J26+K26+L26+M26+N26+O26+P26</f>
        <v>6</v>
      </c>
      <c r="H26" s="86">
        <v>1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6">
        <v>4</v>
      </c>
      <c r="P26" s="86">
        <v>1</v>
      </c>
    </row>
    <row r="27" spans="1:16" ht="11.25">
      <c r="A27" s="95"/>
      <c r="B27" s="19" t="s">
        <v>14</v>
      </c>
      <c r="C27" s="10">
        <f>IF(C26=0,0,C26/C26)</f>
        <v>1</v>
      </c>
      <c r="D27" s="10">
        <f>IF(C26=0,0,D26/C26)</f>
        <v>0.8797606093579978</v>
      </c>
      <c r="E27" s="10">
        <f>IF(C26=0,0,E26/C26)</f>
        <v>0.04896626768226333</v>
      </c>
      <c r="F27" s="10">
        <f>IF(C26=0,0,F26/C26)</f>
        <v>0.06800870511425462</v>
      </c>
      <c r="G27" s="52">
        <f>IF(C26=0,0,G26/C26)</f>
        <v>0.003264417845484222</v>
      </c>
      <c r="H27" s="10">
        <f>IF(C26=0,0,H26/C26)</f>
        <v>0.000544069640914037</v>
      </c>
      <c r="I27" s="10">
        <f>IF(C26=0,0,I26/C26)</f>
        <v>0</v>
      </c>
      <c r="J27" s="10">
        <f>IF(C26=0,0,J26/C26)</f>
        <v>0</v>
      </c>
      <c r="K27" s="10">
        <f>IF(C26=0,0,K26/C26)</f>
        <v>0</v>
      </c>
      <c r="L27" s="10">
        <f>IF(C26=0,0,L26/C26)</f>
        <v>0</v>
      </c>
      <c r="M27" s="10">
        <f>IF(C26=0,0,M26/C26)</f>
        <v>0</v>
      </c>
      <c r="N27" s="10">
        <f>IF(C26=0,0,N26/C26)</f>
        <v>0</v>
      </c>
      <c r="O27" s="10">
        <f>IF(C26=0,0,O26/C26)</f>
        <v>0.002176278563656148</v>
      </c>
      <c r="P27" s="10">
        <f>IF(C26=0,0,P26/C26)</f>
        <v>0.000544069640914037</v>
      </c>
    </row>
    <row r="28" spans="1:16" ht="11.25">
      <c r="A28" s="20" t="s">
        <v>16</v>
      </c>
      <c r="B28" s="19" t="s">
        <v>13</v>
      </c>
      <c r="C28" s="8">
        <f aca="true" t="shared" si="6" ref="C28:P29">C26-C24</f>
        <v>-1372</v>
      </c>
      <c r="D28" s="8">
        <f t="shared" si="6"/>
        <v>-1130</v>
      </c>
      <c r="E28" s="8">
        <f t="shared" si="6"/>
        <v>-70</v>
      </c>
      <c r="F28" s="8">
        <f t="shared" si="6"/>
        <v>-166</v>
      </c>
      <c r="G28" s="23">
        <f t="shared" si="6"/>
        <v>-6</v>
      </c>
      <c r="H28" s="8">
        <f t="shared" si="6"/>
        <v>0</v>
      </c>
      <c r="I28" s="8">
        <f t="shared" si="6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-3</v>
      </c>
      <c r="N28" s="8">
        <f t="shared" si="6"/>
        <v>0</v>
      </c>
      <c r="O28" s="8">
        <f t="shared" si="6"/>
        <v>-2</v>
      </c>
      <c r="P28" s="8">
        <f t="shared" si="6"/>
        <v>-1</v>
      </c>
    </row>
    <row r="29" spans="1:16" ht="11.25">
      <c r="A29" s="12" t="s">
        <v>17</v>
      </c>
      <c r="B29" s="19" t="s">
        <v>14</v>
      </c>
      <c r="C29" s="13">
        <f t="shared" si="6"/>
        <v>0</v>
      </c>
      <c r="D29" s="13">
        <f t="shared" si="6"/>
        <v>0.023997369482608444</v>
      </c>
      <c r="E29" s="13">
        <f t="shared" si="6"/>
        <v>-0.0008779690778612792</v>
      </c>
      <c r="F29" s="13">
        <f t="shared" si="6"/>
        <v>-0.022645500493222018</v>
      </c>
      <c r="G29" s="41">
        <f t="shared" si="6"/>
        <v>-0.0004738999115251239</v>
      </c>
      <c r="H29" s="13">
        <f t="shared" si="6"/>
        <v>0.00023254316116325818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 t="shared" si="6"/>
        <v>0</v>
      </c>
      <c r="M29" s="13">
        <f t="shared" si="6"/>
        <v>-0.0009345794392523365</v>
      </c>
      <c r="N29" s="13">
        <f t="shared" si="6"/>
        <v>0</v>
      </c>
      <c r="O29" s="13">
        <f t="shared" si="6"/>
        <v>0.00030711968515147506</v>
      </c>
      <c r="P29" s="13">
        <f t="shared" si="6"/>
        <v>-7.898331858752065E-05</v>
      </c>
    </row>
    <row r="30" spans="1:16" ht="11.25">
      <c r="A30" s="11" t="s">
        <v>18</v>
      </c>
      <c r="B30" s="5" t="s">
        <v>14</v>
      </c>
      <c r="C30" s="13">
        <f>C28/C24</f>
        <v>-0.4274143302180685</v>
      </c>
      <c r="D30" s="13">
        <f aca="true" t="shared" si="7" ref="D30:O30">D28/D24</f>
        <v>-0.4113578449217328</v>
      </c>
      <c r="E30" s="13">
        <f t="shared" si="7"/>
        <v>-0.4375</v>
      </c>
      <c r="F30" s="13">
        <f t="shared" si="7"/>
        <v>-0.570446735395189</v>
      </c>
      <c r="G30" s="41">
        <f t="shared" si="7"/>
        <v>-0.5</v>
      </c>
      <c r="H30" s="13">
        <f t="shared" si="7"/>
        <v>0</v>
      </c>
      <c r="I30" s="13" t="e">
        <f t="shared" si="7"/>
        <v>#DIV/0!</v>
      </c>
      <c r="J30" s="13" t="e">
        <f t="shared" si="7"/>
        <v>#DIV/0!</v>
      </c>
      <c r="K30" s="13" t="e">
        <f t="shared" si="7"/>
        <v>#DIV/0!</v>
      </c>
      <c r="L30" s="13">
        <f>IF(L24=0,0,L28/L24)</f>
        <v>0</v>
      </c>
      <c r="M30" s="13">
        <f t="shared" si="7"/>
        <v>-1</v>
      </c>
      <c r="N30" s="13" t="e">
        <f t="shared" si="7"/>
        <v>#DIV/0!</v>
      </c>
      <c r="O30" s="13">
        <f t="shared" si="7"/>
        <v>-0.3333333333333333</v>
      </c>
      <c r="P30" s="13">
        <f>IF(P24=0,0,P28/P24)</f>
        <v>-0.5</v>
      </c>
    </row>
  </sheetData>
  <sheetProtection/>
  <mergeCells count="11">
    <mergeCell ref="A26:A27"/>
    <mergeCell ref="A7:A8"/>
    <mergeCell ref="A9:A10"/>
    <mergeCell ref="A18:A19"/>
    <mergeCell ref="A16:A17"/>
    <mergeCell ref="A24:A25"/>
    <mergeCell ref="C4:C5"/>
    <mergeCell ref="D4:G4"/>
    <mergeCell ref="A3:P3"/>
    <mergeCell ref="H4:P4"/>
    <mergeCell ref="A4:B5"/>
  </mergeCells>
  <printOptions/>
  <pageMargins left="0.75" right="0.73" top="0.5" bottom="0.5" header="0.25" footer="0.25"/>
  <pageSetup horizontalDpi="600" verticalDpi="600" orientation="landscape" r:id="rId1"/>
  <headerFooter alignWithMargins="0">
    <oddFooter xml:space="preserve">&amp;L&amp;8EEO &amp;A&amp;C&amp;8Page 2 of 34&amp;R&amp;8Updated 10/10/2006
Printed 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N50" sqref="N50"/>
    </sheetView>
  </sheetViews>
  <sheetFormatPr defaultColWidth="9.140625" defaultRowHeight="12.75"/>
  <cols>
    <col min="1" max="1" width="9.140625" style="2" bestFit="1" customWidth="1"/>
    <col min="2" max="2" width="8.00390625" style="2" bestFit="1" customWidth="1"/>
    <col min="3" max="3" width="6.8515625" style="2" bestFit="1" customWidth="1"/>
    <col min="4" max="4" width="6.7109375" style="2" bestFit="1" customWidth="1"/>
    <col min="5" max="5" width="6.00390625" style="2" bestFit="1" customWidth="1"/>
    <col min="6" max="6" width="6.7109375" style="2" customWidth="1"/>
    <col min="7" max="7" width="5.421875" style="2" bestFit="1" customWidth="1"/>
    <col min="8" max="8" width="10.00390625" style="2" bestFit="1" customWidth="1"/>
    <col min="9" max="10" width="7.8515625" style="2" bestFit="1" customWidth="1"/>
    <col min="11" max="23" width="9.28125" style="2" bestFit="1" customWidth="1"/>
    <col min="24" max="16384" width="9.140625" style="2" customWidth="1"/>
  </cols>
  <sheetData>
    <row r="1" spans="1:10" ht="11.25">
      <c r="A1" s="24" t="str">
        <f>'A1'!A1</f>
        <v>Department of Commerce/FY 2012 Qtr 2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>
      <c r="B2" s="6"/>
    </row>
    <row r="3" spans="1:9" ht="11.25">
      <c r="A3" s="93" t="s">
        <v>62</v>
      </c>
      <c r="B3" s="93"/>
      <c r="C3" s="93"/>
      <c r="D3" s="93"/>
      <c r="E3" s="93"/>
      <c r="F3" s="93"/>
      <c r="G3" s="93"/>
      <c r="H3" s="93"/>
      <c r="I3" s="93"/>
    </row>
    <row r="4" ht="5.25" customHeight="1"/>
    <row r="5" spans="1:9" ht="11.25">
      <c r="A5" s="92" t="s">
        <v>0</v>
      </c>
      <c r="B5" s="92"/>
      <c r="C5" s="92" t="s">
        <v>1</v>
      </c>
      <c r="D5" s="100" t="s">
        <v>2</v>
      </c>
      <c r="E5" s="101"/>
      <c r="F5" s="101"/>
      <c r="G5" s="101"/>
      <c r="H5" s="101"/>
      <c r="I5" s="101"/>
    </row>
    <row r="6" spans="1:9" ht="11.25">
      <c r="A6" s="92"/>
      <c r="B6" s="92"/>
      <c r="C6" s="92"/>
      <c r="D6" s="92" t="s">
        <v>3</v>
      </c>
      <c r="E6" s="92" t="s">
        <v>4</v>
      </c>
      <c r="F6" s="92"/>
      <c r="G6" s="92"/>
      <c r="H6" s="92"/>
      <c r="I6" s="92"/>
    </row>
    <row r="7" spans="1:10" ht="58.5" customHeight="1">
      <c r="A7" s="92"/>
      <c r="B7" s="92"/>
      <c r="C7" s="92"/>
      <c r="D7" s="92"/>
      <c r="E7" s="43" t="s">
        <v>5</v>
      </c>
      <c r="F7" s="43" t="s">
        <v>6</v>
      </c>
      <c r="G7" s="43" t="s">
        <v>8</v>
      </c>
      <c r="H7" s="43" t="s">
        <v>9</v>
      </c>
      <c r="I7" s="43" t="s">
        <v>10</v>
      </c>
      <c r="J7" s="43" t="s">
        <v>61</v>
      </c>
    </row>
    <row r="8" spans="1:10" ht="11.25">
      <c r="A8" s="92"/>
      <c r="B8" s="92"/>
      <c r="C8" s="4" t="s">
        <v>7</v>
      </c>
      <c r="D8" s="5"/>
      <c r="E8" s="5"/>
      <c r="F8" s="5"/>
      <c r="G8" s="5"/>
      <c r="H8" s="5"/>
      <c r="I8" s="5"/>
      <c r="J8" s="5"/>
    </row>
    <row r="9" spans="1:10" ht="11.25">
      <c r="A9" s="98" t="s">
        <v>63</v>
      </c>
      <c r="B9" s="5" t="s">
        <v>13</v>
      </c>
      <c r="C9" s="8">
        <f>SUM(D9:J9)</f>
        <v>42623</v>
      </c>
      <c r="D9" s="8">
        <f>D12+D14+D16+D18+D20+D22+D24+D26+D28+D30+D32+D34+D36+D38</f>
        <v>1814</v>
      </c>
      <c r="E9" s="8">
        <f aca="true" t="shared" si="0" ref="E9:J9">E12+E14+E16+E18+E20+E22+E24+E26+E28+E30+E32+E34+E36+E38</f>
        <v>28926</v>
      </c>
      <c r="F9" s="8">
        <f t="shared" si="0"/>
        <v>6782</v>
      </c>
      <c r="G9" s="8">
        <f t="shared" si="0"/>
        <v>4552</v>
      </c>
      <c r="H9" s="8">
        <f t="shared" si="0"/>
        <v>53</v>
      </c>
      <c r="I9" s="8">
        <f t="shared" si="0"/>
        <v>277</v>
      </c>
      <c r="J9" s="8">
        <f t="shared" si="0"/>
        <v>219</v>
      </c>
    </row>
    <row r="10" spans="1:11" ht="11.25">
      <c r="A10" s="98"/>
      <c r="B10" s="5" t="s">
        <v>14</v>
      </c>
      <c r="C10" s="14">
        <f>'[1]A1'!C12</f>
        <v>1</v>
      </c>
      <c r="D10" s="13">
        <f>'[1]A1'!F21</f>
        <v>0.15911597025080357</v>
      </c>
      <c r="E10" s="13">
        <f>'[1]A1'!G21</f>
        <v>0.10679679984984633</v>
      </c>
      <c r="F10" s="13">
        <f>'[1]A1'!H21</f>
        <v>0.0012434601036998803</v>
      </c>
      <c r="G10" s="13">
        <f>'[1]A1'!I21</f>
        <v>0.006498838655186167</v>
      </c>
      <c r="H10" s="13">
        <f>'[1]A1'!J21</f>
        <v>0.0051380709945334675</v>
      </c>
      <c r="I10" s="13">
        <f>'[1]A1'!K21</f>
        <v>0</v>
      </c>
      <c r="J10" s="13">
        <f>'[1]A1'!L21</f>
        <v>0</v>
      </c>
      <c r="K10" s="62"/>
    </row>
    <row r="11" spans="1:11" ht="11.25">
      <c r="A11" s="14" t="str">
        <f>'A1'!A13</f>
        <v>CLF (2000)</v>
      </c>
      <c r="B11" s="14" t="str">
        <f>'A1'!B13</f>
        <v>%</v>
      </c>
      <c r="C11" s="14">
        <f>'[1]A1'!C13</f>
        <v>100</v>
      </c>
      <c r="D11" s="10">
        <v>10.7</v>
      </c>
      <c r="E11" s="10">
        <v>72.7</v>
      </c>
      <c r="F11" s="10">
        <v>10.5</v>
      </c>
      <c r="G11" s="10">
        <v>3.6</v>
      </c>
      <c r="H11" s="10">
        <v>0.2</v>
      </c>
      <c r="I11" s="10">
        <v>0.6</v>
      </c>
      <c r="J11" s="10">
        <v>0</v>
      </c>
      <c r="K11" s="61"/>
    </row>
    <row r="12" spans="1:10" ht="15">
      <c r="A12" s="99" t="s">
        <v>47</v>
      </c>
      <c r="B12" s="5" t="s">
        <v>13</v>
      </c>
      <c r="C12" s="45">
        <f>D12+E12+F12+G12+H12+I12+J12</f>
        <v>753</v>
      </c>
      <c r="D12" s="85">
        <v>19</v>
      </c>
      <c r="E12" s="85">
        <v>415</v>
      </c>
      <c r="F12" s="85">
        <v>273</v>
      </c>
      <c r="G12" s="85">
        <v>36</v>
      </c>
      <c r="H12" s="85">
        <v>0</v>
      </c>
      <c r="I12" s="85">
        <v>4</v>
      </c>
      <c r="J12" s="85">
        <v>6</v>
      </c>
    </row>
    <row r="13" spans="1:11" ht="11.25">
      <c r="A13" s="99"/>
      <c r="B13" s="5" t="s">
        <v>14</v>
      </c>
      <c r="C13" s="13">
        <f>IF(C12=0,0,C12/C12)</f>
        <v>1</v>
      </c>
      <c r="D13" s="13">
        <f>IF(C12=0,0,D12/C12)</f>
        <v>0.025232403718459494</v>
      </c>
      <c r="E13" s="13">
        <f>IF(C12=0,0,E12/C12)</f>
        <v>0.5511288180610889</v>
      </c>
      <c r="F13" s="13">
        <f>IF(C12=0,0,F12/C12)</f>
        <v>0.36254980079681276</v>
      </c>
      <c r="G13" s="13">
        <f>IF(C12=0,0,G12/C12)</f>
        <v>0.04780876494023904</v>
      </c>
      <c r="H13" s="13">
        <f>IF(C12=0,0,H12/C12)</f>
        <v>0</v>
      </c>
      <c r="I13" s="13">
        <f>IF(C12=0,0,I12/C12)</f>
        <v>0.005312084993359893</v>
      </c>
      <c r="J13" s="13">
        <f>IF(D12=0,0,J12/D12)</f>
        <v>0.3157894736842105</v>
      </c>
      <c r="K13" s="62"/>
    </row>
    <row r="14" spans="1:10" ht="15">
      <c r="A14" s="99" t="s">
        <v>48</v>
      </c>
      <c r="B14" s="5" t="s">
        <v>13</v>
      </c>
      <c r="C14" s="45">
        <f>D14+E14+F14+G14+H14+I14+J14</f>
        <v>175</v>
      </c>
      <c r="D14" s="85">
        <v>7</v>
      </c>
      <c r="E14" s="85">
        <v>122</v>
      </c>
      <c r="F14" s="85">
        <v>37</v>
      </c>
      <c r="G14" s="85">
        <v>7</v>
      </c>
      <c r="H14" s="85">
        <v>0</v>
      </c>
      <c r="I14" s="85">
        <v>1</v>
      </c>
      <c r="J14" s="85">
        <v>1</v>
      </c>
    </row>
    <row r="15" spans="1:11" ht="11.25">
      <c r="A15" s="99"/>
      <c r="B15" s="5" t="s">
        <v>14</v>
      </c>
      <c r="C15" s="13">
        <f>IF(C14=0,0,C14/C14)</f>
        <v>1</v>
      </c>
      <c r="D15" s="13">
        <f>IF(C14=0,0,D14/C14)</f>
        <v>0.04</v>
      </c>
      <c r="E15" s="13">
        <f>IF(C14=0,0,E14/C14)</f>
        <v>0.6971428571428572</v>
      </c>
      <c r="F15" s="13">
        <f>IF(C14=0,0,F14/C14)</f>
        <v>0.21142857142857144</v>
      </c>
      <c r="G15" s="13">
        <f>IF(C14=0,0,G14/C14)</f>
        <v>0.04</v>
      </c>
      <c r="H15" s="13">
        <f>IF(C14=0,0,H14/C14)</f>
        <v>0</v>
      </c>
      <c r="I15" s="13">
        <f>IF(C14=0,0,I14/C14)</f>
        <v>0.005714285714285714</v>
      </c>
      <c r="J15" s="13">
        <f>IF(D14=0,0,J14/D14)</f>
        <v>0.14285714285714285</v>
      </c>
      <c r="K15" s="62"/>
    </row>
    <row r="16" spans="1:10" ht="15">
      <c r="A16" s="99" t="s">
        <v>49</v>
      </c>
      <c r="B16" s="5" t="s">
        <v>13</v>
      </c>
      <c r="C16" s="45">
        <f>D16+E16+F16+G16+H16+I16+J16</f>
        <v>496</v>
      </c>
      <c r="D16" s="85">
        <v>18</v>
      </c>
      <c r="E16" s="85">
        <v>322</v>
      </c>
      <c r="F16" s="85">
        <v>104</v>
      </c>
      <c r="G16" s="85">
        <v>50</v>
      </c>
      <c r="H16" s="85">
        <v>0</v>
      </c>
      <c r="I16" s="85">
        <v>1</v>
      </c>
      <c r="J16" s="85">
        <v>1</v>
      </c>
    </row>
    <row r="17" spans="1:11" ht="11.25">
      <c r="A17" s="99"/>
      <c r="B17" s="5" t="s">
        <v>14</v>
      </c>
      <c r="C17" s="13">
        <f>IF(C16=0,0,C16/C16)</f>
        <v>1</v>
      </c>
      <c r="D17" s="13">
        <f>IF(C16=0,0,D16/C16)</f>
        <v>0.036290322580645164</v>
      </c>
      <c r="E17" s="13">
        <f>IF(C16=0,0,E16/C16)</f>
        <v>0.6491935483870968</v>
      </c>
      <c r="F17" s="13">
        <f>IF(C16=0,0,F16/C16)</f>
        <v>0.20967741935483872</v>
      </c>
      <c r="G17" s="13">
        <f>IF(C16=0,0,G16/C16)</f>
        <v>0.10080645161290322</v>
      </c>
      <c r="H17" s="13">
        <f>IF(C16=0,0,H16/C16)</f>
        <v>0</v>
      </c>
      <c r="I17" s="13">
        <f>IF(C16=0,0,I16/C16)</f>
        <v>0.0020161290322580645</v>
      </c>
      <c r="J17" s="13">
        <f>IF(D16=0,0,J16/D16)</f>
        <v>0.05555555555555555</v>
      </c>
      <c r="K17" s="62"/>
    </row>
    <row r="18" spans="1:10" ht="15">
      <c r="A18" s="99" t="s">
        <v>50</v>
      </c>
      <c r="B18" s="5" t="s">
        <v>13</v>
      </c>
      <c r="C18" s="45">
        <f>D18+E18+F18+G18+H18+I18+J18</f>
        <v>12466</v>
      </c>
      <c r="D18" s="85">
        <v>343</v>
      </c>
      <c r="E18" s="85">
        <v>10340</v>
      </c>
      <c r="F18" s="85">
        <v>1012</v>
      </c>
      <c r="G18" s="85">
        <v>616</v>
      </c>
      <c r="H18" s="85">
        <v>29</v>
      </c>
      <c r="I18" s="85">
        <v>82</v>
      </c>
      <c r="J18" s="85">
        <v>44</v>
      </c>
    </row>
    <row r="19" spans="1:11" ht="11.25">
      <c r="A19" s="99"/>
      <c r="B19" s="5" t="s">
        <v>14</v>
      </c>
      <c r="C19" s="13">
        <f>IF(C18=0,0,C18/C18)</f>
        <v>1</v>
      </c>
      <c r="D19" s="13">
        <f>IF(C18=0,0,D18/C18)</f>
        <v>0.027514840365794963</v>
      </c>
      <c r="E19" s="13">
        <f>IF(C18=0,0,E18/C18)</f>
        <v>0.829456120648163</v>
      </c>
      <c r="F19" s="13">
        <f>IF(C18=0,0,F18/C18)</f>
        <v>0.08118081180811808</v>
      </c>
      <c r="G19" s="13">
        <f>IF(C18=0,0,G18/C18)</f>
        <v>0.049414407187550136</v>
      </c>
      <c r="H19" s="13">
        <f>IF(C18=0,0,H18/C18)</f>
        <v>0.002326327611102198</v>
      </c>
      <c r="I19" s="13">
        <f>IF(C18=0,0,I18/C18)</f>
        <v>0.00657789186587518</v>
      </c>
      <c r="J19" s="13">
        <f>IF(D18=0,0,J18/D18)</f>
        <v>0.1282798833819242</v>
      </c>
      <c r="K19" s="62"/>
    </row>
    <row r="20" spans="1:10" ht="15">
      <c r="A20" s="99" t="s">
        <v>51</v>
      </c>
      <c r="B20" s="5" t="s">
        <v>13</v>
      </c>
      <c r="C20" s="45">
        <f>D20+E20+F20+G20+H20+I20+J20</f>
        <v>1353</v>
      </c>
      <c r="D20" s="85">
        <v>53</v>
      </c>
      <c r="E20" s="85">
        <v>1005</v>
      </c>
      <c r="F20" s="85">
        <v>195</v>
      </c>
      <c r="G20" s="85">
        <v>85</v>
      </c>
      <c r="H20" s="85">
        <v>0</v>
      </c>
      <c r="I20" s="85">
        <v>3</v>
      </c>
      <c r="J20" s="85">
        <v>12</v>
      </c>
    </row>
    <row r="21" spans="1:11" ht="11.25">
      <c r="A21" s="99"/>
      <c r="B21" s="5" t="s">
        <v>14</v>
      </c>
      <c r="C21" s="13">
        <f>IF(C20=0,0,C20/C20)</f>
        <v>1</v>
      </c>
      <c r="D21" s="13">
        <f>IF(C20=0,0,D20/C20)</f>
        <v>0.03917220990391722</v>
      </c>
      <c r="E21" s="13">
        <f>IF(C20=0,0,E20/C20)</f>
        <v>0.7427937915742794</v>
      </c>
      <c r="F21" s="13">
        <f>IF(C20=0,0,F20/C20)</f>
        <v>0.14412416851441243</v>
      </c>
      <c r="G21" s="13">
        <f>IF(C20=0,0,G20/C20)</f>
        <v>0.06282335550628233</v>
      </c>
      <c r="H21" s="13">
        <f>IF(C20=0,0,H20/C20)</f>
        <v>0</v>
      </c>
      <c r="I21" s="13">
        <f>IF(C20=0,0,I20/C20)</f>
        <v>0.0022172949002217295</v>
      </c>
      <c r="J21" s="13">
        <f>IF(D20=0,0,J20/D20)</f>
        <v>0.22641509433962265</v>
      </c>
      <c r="K21" s="62"/>
    </row>
    <row r="22" spans="1:10" ht="15">
      <c r="A22" s="99" t="s">
        <v>52</v>
      </c>
      <c r="B22" s="5" t="s">
        <v>13</v>
      </c>
      <c r="C22" s="45">
        <f>D22+E22+F22+G22+H22+I22+J22</f>
        <v>2785</v>
      </c>
      <c r="D22" s="85">
        <v>76</v>
      </c>
      <c r="E22" s="85">
        <v>2179</v>
      </c>
      <c r="F22" s="85">
        <v>242</v>
      </c>
      <c r="G22" s="85">
        <v>258</v>
      </c>
      <c r="H22" s="85">
        <v>1</v>
      </c>
      <c r="I22" s="85">
        <v>14</v>
      </c>
      <c r="J22" s="85">
        <v>15</v>
      </c>
    </row>
    <row r="23" spans="1:11" ht="11.25">
      <c r="A23" s="99"/>
      <c r="B23" s="5" t="s">
        <v>14</v>
      </c>
      <c r="C23" s="13">
        <f>IF(C22=0,0,C22/C22)</f>
        <v>1</v>
      </c>
      <c r="D23" s="13">
        <f>IF(C22=0,0,D22/C22)</f>
        <v>0.027289048473967684</v>
      </c>
      <c r="E23" s="13">
        <f>IF(C22=0,0,E22/C22)</f>
        <v>0.7824057450628367</v>
      </c>
      <c r="F23" s="13">
        <f>IF(C22=0,0,F22/C22)</f>
        <v>0.08689407540394974</v>
      </c>
      <c r="G23" s="13">
        <f>IF(C22=0,0,G22/C22)</f>
        <v>0.0926391382405745</v>
      </c>
      <c r="H23" s="13">
        <f>IF(C22=0,0,H22/C22)</f>
        <v>0.0003590664272890485</v>
      </c>
      <c r="I23" s="13">
        <f>IF(C22=0,0,I22/C22)</f>
        <v>0.005026929982046679</v>
      </c>
      <c r="J23" s="13">
        <f>IF(D22=0,0,J22/D22)</f>
        <v>0.19736842105263158</v>
      </c>
      <c r="K23" s="62"/>
    </row>
    <row r="24" spans="1:10" ht="15">
      <c r="A24" s="99" t="s">
        <v>53</v>
      </c>
      <c r="B24" s="5" t="s">
        <v>13</v>
      </c>
      <c r="C24" s="45">
        <f>D24+E24+F24+G24+H24+I24+J24</f>
        <v>57</v>
      </c>
      <c r="D24" s="85">
        <v>13</v>
      </c>
      <c r="E24" s="85">
        <v>7</v>
      </c>
      <c r="F24" s="85">
        <v>33</v>
      </c>
      <c r="G24" s="85">
        <v>4</v>
      </c>
      <c r="H24" s="85">
        <v>0</v>
      </c>
      <c r="I24" s="85">
        <v>0</v>
      </c>
      <c r="J24" s="85">
        <v>0</v>
      </c>
    </row>
    <row r="25" spans="1:11" ht="11.25">
      <c r="A25" s="99"/>
      <c r="B25" s="5" t="s">
        <v>14</v>
      </c>
      <c r="C25" s="13">
        <f>IF(C24=0,0,C24/C24)</f>
        <v>1</v>
      </c>
      <c r="D25" s="13">
        <f>IF(C24=0,0,D24/C24)</f>
        <v>0.22807017543859648</v>
      </c>
      <c r="E25" s="13">
        <f>IF(C24=0,0,E24/C24)</f>
        <v>0.12280701754385964</v>
      </c>
      <c r="F25" s="13">
        <f>IF(C24=0,0,F24/C24)</f>
        <v>0.5789473684210527</v>
      </c>
      <c r="G25" s="13">
        <f>IF(C24=0,0,G24/C24)</f>
        <v>0.07017543859649122</v>
      </c>
      <c r="H25" s="13">
        <f>IF(C24=0,0,H24/C24)</f>
        <v>0</v>
      </c>
      <c r="I25" s="13">
        <f>IF(C24=0,0,I24/C24)</f>
        <v>0</v>
      </c>
      <c r="J25" s="13">
        <f>IF(D24=0,0,J24/D24)</f>
        <v>0</v>
      </c>
      <c r="K25" s="62"/>
    </row>
    <row r="26" spans="1:10" ht="15">
      <c r="A26" s="99" t="s">
        <v>54</v>
      </c>
      <c r="B26" s="5" t="s">
        <v>13</v>
      </c>
      <c r="C26" s="45">
        <f>D26+E26+F26+G26+H26+I26+J26</f>
        <v>232</v>
      </c>
      <c r="D26" s="85">
        <v>6</v>
      </c>
      <c r="E26" s="85">
        <v>144</v>
      </c>
      <c r="F26" s="85">
        <v>56</v>
      </c>
      <c r="G26" s="85">
        <v>24</v>
      </c>
      <c r="H26" s="85">
        <v>0</v>
      </c>
      <c r="I26" s="85">
        <v>2</v>
      </c>
      <c r="J26" s="85">
        <v>0</v>
      </c>
    </row>
    <row r="27" spans="1:11" ht="11.25">
      <c r="A27" s="99"/>
      <c r="B27" s="5" t="s">
        <v>14</v>
      </c>
      <c r="C27" s="13">
        <f>IF(C26=0,0,C26/C26)</f>
        <v>1</v>
      </c>
      <c r="D27" s="13">
        <f>IF(C26=0,0,D26/C26)</f>
        <v>0.02586206896551724</v>
      </c>
      <c r="E27" s="13">
        <f>IF(C26=0,0,E26/C26)</f>
        <v>0.6206896551724138</v>
      </c>
      <c r="F27" s="13">
        <f>IF(C26=0,0,F26/C26)</f>
        <v>0.2413793103448276</v>
      </c>
      <c r="G27" s="13">
        <f>IF(C26=0,0,G26/C26)</f>
        <v>0.10344827586206896</v>
      </c>
      <c r="H27" s="13">
        <f>IF(C26=0,0,H26/C26)</f>
        <v>0</v>
      </c>
      <c r="I27" s="13">
        <f>IF(C26=0,0,I26/C26)</f>
        <v>0.008620689655172414</v>
      </c>
      <c r="J27" s="13">
        <f>IF(D26=0,0,J26/D26)</f>
        <v>0</v>
      </c>
      <c r="K27" s="62"/>
    </row>
    <row r="28" spans="1:10" ht="15">
      <c r="A28" s="99" t="s">
        <v>55</v>
      </c>
      <c r="B28" s="5" t="s">
        <v>13</v>
      </c>
      <c r="C28" s="45">
        <f>D28+E28+F28+G28+H28+I28+J28</f>
        <v>111</v>
      </c>
      <c r="D28" s="85">
        <v>1</v>
      </c>
      <c r="E28" s="85">
        <v>65</v>
      </c>
      <c r="F28" s="85">
        <v>35</v>
      </c>
      <c r="G28" s="85">
        <v>8</v>
      </c>
      <c r="H28" s="85">
        <v>0</v>
      </c>
      <c r="I28" s="85">
        <v>0</v>
      </c>
      <c r="J28" s="85">
        <v>2</v>
      </c>
    </row>
    <row r="29" spans="1:11" ht="11.25">
      <c r="A29" s="99"/>
      <c r="B29" s="5" t="s">
        <v>14</v>
      </c>
      <c r="C29" s="13">
        <f>IF(C28=0,0,C28/C28)</f>
        <v>1</v>
      </c>
      <c r="D29" s="13">
        <f>IF(C28=0,0,D28/C28)</f>
        <v>0.009009009009009009</v>
      </c>
      <c r="E29" s="13">
        <f>IF(C28=0,0,E28/C28)</f>
        <v>0.5855855855855856</v>
      </c>
      <c r="F29" s="13">
        <f>IF(C28=0,0,F28/C28)</f>
        <v>0.3153153153153153</v>
      </c>
      <c r="G29" s="13">
        <f>IF(C28=0,0,G28/C28)</f>
        <v>0.07207207207207207</v>
      </c>
      <c r="H29" s="13">
        <f>IF(C28=0,0,H28/C28)</f>
        <v>0</v>
      </c>
      <c r="I29" s="13">
        <f>IF(C28=0,0,I28/C28)</f>
        <v>0</v>
      </c>
      <c r="J29" s="13">
        <f>IF(D28=0,0,J28/D28)</f>
        <v>2</v>
      </c>
      <c r="K29" s="62"/>
    </row>
    <row r="30" spans="1:10" ht="15">
      <c r="A30" s="99" t="s">
        <v>56</v>
      </c>
      <c r="B30" s="5" t="s">
        <v>13</v>
      </c>
      <c r="C30" s="45">
        <f>D30+E30+F30+G30+H30+I30+J30</f>
        <v>13253</v>
      </c>
      <c r="D30" s="85">
        <v>932</v>
      </c>
      <c r="E30" s="85">
        <v>9063</v>
      </c>
      <c r="F30" s="85">
        <v>2418</v>
      </c>
      <c r="G30" s="85">
        <v>590</v>
      </c>
      <c r="H30" s="85">
        <v>20</v>
      </c>
      <c r="I30" s="85">
        <v>135</v>
      </c>
      <c r="J30" s="85">
        <v>95</v>
      </c>
    </row>
    <row r="31" spans="1:11" ht="11.25">
      <c r="A31" s="99"/>
      <c r="B31" s="5" t="s">
        <v>14</v>
      </c>
      <c r="C31" s="13">
        <f>IF(C30=0,0,C30/C30)</f>
        <v>1</v>
      </c>
      <c r="D31" s="13">
        <f>IF(C30=0,0,D30/C30)</f>
        <v>0.070323700294273</v>
      </c>
      <c r="E31" s="13">
        <f>IF(C30=0,0,E30/C30)</f>
        <v>0.6838451671319701</v>
      </c>
      <c r="F31" s="13">
        <f>IF(C30=0,0,F30/C30)</f>
        <v>0.18244925677205162</v>
      </c>
      <c r="G31" s="13">
        <f>IF(C30=0,0,G30/C30)</f>
        <v>0.04451822228929299</v>
      </c>
      <c r="H31" s="13">
        <f>IF(C30=0,0,H30/C30)</f>
        <v>0.0015090922809929826</v>
      </c>
      <c r="I31" s="13">
        <f>IF(C30=0,0,I30/C30)</f>
        <v>0.010186372896702633</v>
      </c>
      <c r="J31" s="13">
        <f>IF(D30=0,0,J30/D30)</f>
        <v>0.10193133047210301</v>
      </c>
      <c r="K31" s="62"/>
    </row>
    <row r="32" spans="1:10" ht="15">
      <c r="A32" s="99" t="s">
        <v>57</v>
      </c>
      <c r="B32" s="5" t="s">
        <v>13</v>
      </c>
      <c r="C32" s="45">
        <f>D32+E32+F32+G32+H32+I32+J32</f>
        <v>122</v>
      </c>
      <c r="D32" s="85">
        <v>4</v>
      </c>
      <c r="E32" s="85">
        <v>75</v>
      </c>
      <c r="F32" s="85">
        <v>26</v>
      </c>
      <c r="G32" s="85">
        <v>15</v>
      </c>
      <c r="H32" s="85">
        <v>0</v>
      </c>
      <c r="I32" s="85">
        <v>1</v>
      </c>
      <c r="J32" s="85">
        <v>1</v>
      </c>
    </row>
    <row r="33" spans="1:11" ht="11.25">
      <c r="A33" s="99"/>
      <c r="B33" s="5" t="s">
        <v>14</v>
      </c>
      <c r="C33" s="13">
        <f>IF(C32=0,0,C32/C32)</f>
        <v>1</v>
      </c>
      <c r="D33" s="13">
        <f>IF(C32=0,0,D32/C32)</f>
        <v>0.03278688524590164</v>
      </c>
      <c r="E33" s="13">
        <f>IF(C32=0,0,E32/C32)</f>
        <v>0.6147540983606558</v>
      </c>
      <c r="F33" s="13">
        <f>IF(C32=0,0,F32/C32)</f>
        <v>0.21311475409836064</v>
      </c>
      <c r="G33" s="13">
        <f>IF(C32=0,0,G32/C32)</f>
        <v>0.12295081967213115</v>
      </c>
      <c r="H33" s="13">
        <f>IF(C32=0,0,H32/C32)</f>
        <v>0</v>
      </c>
      <c r="I33" s="13">
        <f>IF(C32=0,0,I32/C32)</f>
        <v>0.00819672131147541</v>
      </c>
      <c r="J33" s="13">
        <f>IF(D32=0,0,J32/D32)</f>
        <v>0.25</v>
      </c>
      <c r="K33" s="62"/>
    </row>
    <row r="34" spans="1:10" ht="15">
      <c r="A34" s="99" t="s">
        <v>58</v>
      </c>
      <c r="B34" s="5" t="s">
        <v>13</v>
      </c>
      <c r="C34" s="45">
        <f>D34+E34+F34+G34+H34+I34+J34</f>
        <v>31</v>
      </c>
      <c r="D34" s="85">
        <v>3</v>
      </c>
      <c r="E34" s="85">
        <v>21</v>
      </c>
      <c r="F34" s="85">
        <v>6</v>
      </c>
      <c r="G34" s="85">
        <v>1</v>
      </c>
      <c r="H34" s="85">
        <v>0</v>
      </c>
      <c r="I34" s="85">
        <v>0</v>
      </c>
      <c r="J34" s="85">
        <v>0</v>
      </c>
    </row>
    <row r="35" spans="1:11" ht="11.25">
      <c r="A35" s="99"/>
      <c r="B35" s="5" t="s">
        <v>14</v>
      </c>
      <c r="C35" s="13">
        <f>IF(C34=0,0,C34/C34)</f>
        <v>1</v>
      </c>
      <c r="D35" s="13">
        <f>IF(C34=0,0,D34/C34)</f>
        <v>0.0967741935483871</v>
      </c>
      <c r="E35" s="13">
        <f>IF(C34=0,0,E34/C34)</f>
        <v>0.6774193548387096</v>
      </c>
      <c r="F35" s="13">
        <f>IF(C34=0,0,F34/C34)</f>
        <v>0.1935483870967742</v>
      </c>
      <c r="G35" s="13">
        <f>IF(C34=0,0,G34/C34)</f>
        <v>0.03225806451612903</v>
      </c>
      <c r="H35" s="13">
        <f>IF(C34=0,0,H34/C34)</f>
        <v>0</v>
      </c>
      <c r="I35" s="13">
        <f>IF(C34=0,0,I34/C34)</f>
        <v>0</v>
      </c>
      <c r="J35" s="13">
        <f>IF(D34=0,0,J34/D34)</f>
        <v>0</v>
      </c>
      <c r="K35" s="62"/>
    </row>
    <row r="36" spans="1:10" ht="15">
      <c r="A36" s="99" t="s">
        <v>59</v>
      </c>
      <c r="B36" s="5" t="s">
        <v>13</v>
      </c>
      <c r="C36" s="45">
        <f>D36+E36+F36+G36+H36+I36+J36</f>
        <v>366</v>
      </c>
      <c r="D36" s="85">
        <v>10</v>
      </c>
      <c r="E36" s="85">
        <v>242</v>
      </c>
      <c r="F36" s="85">
        <v>87</v>
      </c>
      <c r="G36" s="85">
        <v>24</v>
      </c>
      <c r="H36" s="85">
        <v>0</v>
      </c>
      <c r="I36" s="85">
        <v>1</v>
      </c>
      <c r="J36" s="85">
        <v>2</v>
      </c>
    </row>
    <row r="37" spans="1:11" ht="11.25">
      <c r="A37" s="99"/>
      <c r="B37" s="5" t="s">
        <v>14</v>
      </c>
      <c r="C37" s="13">
        <f>IF(C36=0,0,C36/C36)</f>
        <v>1</v>
      </c>
      <c r="D37" s="13">
        <f>IF(C36=0,0,D36/C36)</f>
        <v>0.0273224043715847</v>
      </c>
      <c r="E37" s="13">
        <f>IF(C36=0,0,E36/C36)</f>
        <v>0.6612021857923497</v>
      </c>
      <c r="F37" s="13">
        <f>IF(C36=0,0,F36/C36)</f>
        <v>0.23770491803278687</v>
      </c>
      <c r="G37" s="13">
        <f>IF(C36=0,0,G36/C36)</f>
        <v>0.06557377049180328</v>
      </c>
      <c r="H37" s="13">
        <f>IF(C36=0,0,H36/C36)</f>
        <v>0</v>
      </c>
      <c r="I37" s="13">
        <f>IF(C36=0,0,I36/C36)</f>
        <v>0.00273224043715847</v>
      </c>
      <c r="J37" s="13">
        <f>IF(D36=0,0,J36/D36)</f>
        <v>0.2</v>
      </c>
      <c r="K37" s="62"/>
    </row>
    <row r="38" spans="1:10" ht="15">
      <c r="A38" s="99" t="s">
        <v>64</v>
      </c>
      <c r="B38" s="5" t="s">
        <v>13</v>
      </c>
      <c r="C38" s="45">
        <f>D38+E38+F38+G38+H38+I38+J38</f>
        <v>10423</v>
      </c>
      <c r="D38" s="85">
        <v>329</v>
      </c>
      <c r="E38" s="85">
        <v>4926</v>
      </c>
      <c r="F38" s="85">
        <v>2258</v>
      </c>
      <c r="G38" s="85">
        <v>2834</v>
      </c>
      <c r="H38" s="85">
        <v>3</v>
      </c>
      <c r="I38" s="85">
        <v>33</v>
      </c>
      <c r="J38" s="85">
        <v>40</v>
      </c>
    </row>
    <row r="39" spans="1:10" ht="11.25">
      <c r="A39" s="99"/>
      <c r="B39" s="5" t="s">
        <v>14</v>
      </c>
      <c r="C39" s="13">
        <f>IF(C38=0,0,C38/C38)</f>
        <v>1</v>
      </c>
      <c r="D39" s="13">
        <f>IF(C38=0,0,D38/C38)</f>
        <v>0.0315648085963734</v>
      </c>
      <c r="E39" s="13">
        <f>IF(C38=0,0,E38/C38)</f>
        <v>0.47260865393840545</v>
      </c>
      <c r="F39" s="13">
        <f>IF(C38=0,0,F38/C38)</f>
        <v>0.2166362851386357</v>
      </c>
      <c r="G39" s="13">
        <f>IF(C38=0,0,G38/C38)</f>
        <v>0.2718986855991557</v>
      </c>
      <c r="H39" s="13">
        <f>IF(C38=0,0,H38/C38)</f>
        <v>0.00028782500239854167</v>
      </c>
      <c r="I39" s="13">
        <f>IF(C38=0,0,I38/C38)</f>
        <v>0.0031660750263839584</v>
      </c>
      <c r="J39" s="13">
        <f>IF(D38=0,0,J38/D38)</f>
        <v>0.12158054711246201</v>
      </c>
    </row>
    <row r="44" spans="1:18" ht="15">
      <c r="A44" s="90" t="s">
        <v>66</v>
      </c>
      <c r="B44" s="90" t="s">
        <v>94</v>
      </c>
      <c r="C44" s="90" t="s">
        <v>84</v>
      </c>
      <c r="D44" s="90" t="s">
        <v>83</v>
      </c>
      <c r="E44" s="90" t="s">
        <v>85</v>
      </c>
      <c r="F44" s="90" t="s">
        <v>86</v>
      </c>
      <c r="G44" s="90" t="s">
        <v>87</v>
      </c>
      <c r="H44" s="90" t="s">
        <v>61</v>
      </c>
      <c r="I44" s="90" t="s">
        <v>67</v>
      </c>
      <c r="J44" s="90" t="s">
        <v>88</v>
      </c>
      <c r="K44" s="90" t="s">
        <v>89</v>
      </c>
      <c r="L44" s="90" t="s">
        <v>90</v>
      </c>
      <c r="M44" s="90" t="s">
        <v>91</v>
      </c>
      <c r="N44" s="90" t="s">
        <v>92</v>
      </c>
      <c r="O44" s="90" t="s">
        <v>93</v>
      </c>
      <c r="P44" s="90" t="s">
        <v>68</v>
      </c>
      <c r="Q44" s="90" t="s">
        <v>65</v>
      </c>
      <c r="R44" s="54"/>
    </row>
    <row r="45" spans="1:18" ht="15">
      <c r="A45" s="85">
        <v>753</v>
      </c>
      <c r="B45" s="85">
        <v>19</v>
      </c>
      <c r="C45" s="85">
        <v>415</v>
      </c>
      <c r="D45" s="85">
        <v>273</v>
      </c>
      <c r="E45" s="85">
        <v>36</v>
      </c>
      <c r="F45" s="85">
        <v>0</v>
      </c>
      <c r="G45" s="85">
        <v>4</v>
      </c>
      <c r="H45" s="85">
        <v>6</v>
      </c>
      <c r="I45" s="85">
        <v>80</v>
      </c>
      <c r="J45" s="85">
        <v>1</v>
      </c>
      <c r="K45" s="85">
        <v>54</v>
      </c>
      <c r="L45" s="85">
        <v>16</v>
      </c>
      <c r="M45" s="85">
        <v>7</v>
      </c>
      <c r="N45" s="85">
        <v>0</v>
      </c>
      <c r="O45" s="85">
        <v>0</v>
      </c>
      <c r="P45" s="85">
        <v>2</v>
      </c>
      <c r="Q45" s="91" t="s">
        <v>80</v>
      </c>
      <c r="R45" s="53">
        <v>51</v>
      </c>
    </row>
    <row r="46" spans="1:19" ht="15">
      <c r="A46" s="85">
        <v>175</v>
      </c>
      <c r="B46" s="85">
        <v>7</v>
      </c>
      <c r="C46" s="85">
        <v>122</v>
      </c>
      <c r="D46" s="85">
        <v>37</v>
      </c>
      <c r="E46" s="85">
        <v>7</v>
      </c>
      <c r="F46" s="85">
        <v>0</v>
      </c>
      <c r="G46" s="85">
        <v>1</v>
      </c>
      <c r="H46" s="85">
        <v>1</v>
      </c>
      <c r="I46" s="85">
        <v>28</v>
      </c>
      <c r="J46" s="85">
        <v>0</v>
      </c>
      <c r="K46" s="85">
        <v>15</v>
      </c>
      <c r="L46" s="85">
        <v>10</v>
      </c>
      <c r="M46" s="85">
        <v>2</v>
      </c>
      <c r="N46" s="85">
        <v>0</v>
      </c>
      <c r="O46" s="85">
        <v>0</v>
      </c>
      <c r="P46" s="85">
        <v>1</v>
      </c>
      <c r="Q46" s="91" t="s">
        <v>72</v>
      </c>
      <c r="R46" s="53">
        <v>52</v>
      </c>
      <c r="S46" s="2">
        <f>SUM(B46:R46)</f>
        <v>283</v>
      </c>
    </row>
    <row r="47" spans="1:18" ht="15">
      <c r="A47" s="85">
        <v>496</v>
      </c>
      <c r="B47" s="85">
        <v>18</v>
      </c>
      <c r="C47" s="85">
        <v>322</v>
      </c>
      <c r="D47" s="85">
        <v>104</v>
      </c>
      <c r="E47" s="85">
        <v>50</v>
      </c>
      <c r="F47" s="85">
        <v>0</v>
      </c>
      <c r="G47" s="85">
        <v>1</v>
      </c>
      <c r="H47" s="85">
        <v>1</v>
      </c>
      <c r="I47" s="85">
        <v>11</v>
      </c>
      <c r="J47" s="85">
        <v>0</v>
      </c>
      <c r="K47" s="85">
        <v>7</v>
      </c>
      <c r="L47" s="85">
        <v>4</v>
      </c>
      <c r="M47" s="85">
        <v>0</v>
      </c>
      <c r="N47" s="85">
        <v>0</v>
      </c>
      <c r="O47" s="85">
        <v>0</v>
      </c>
      <c r="P47" s="85">
        <v>0</v>
      </c>
      <c r="Q47" s="91" t="s">
        <v>69</v>
      </c>
      <c r="R47" s="53">
        <v>53</v>
      </c>
    </row>
    <row r="48" spans="1:18" ht="15">
      <c r="A48" s="85">
        <v>12466</v>
      </c>
      <c r="B48" s="85">
        <v>343</v>
      </c>
      <c r="C48" s="85">
        <v>10340</v>
      </c>
      <c r="D48" s="85">
        <v>1012</v>
      </c>
      <c r="E48" s="85">
        <v>616</v>
      </c>
      <c r="F48" s="85">
        <v>29</v>
      </c>
      <c r="G48" s="85">
        <v>82</v>
      </c>
      <c r="H48" s="85">
        <v>44</v>
      </c>
      <c r="I48" s="85">
        <v>349</v>
      </c>
      <c r="J48" s="85">
        <v>6</v>
      </c>
      <c r="K48" s="85">
        <v>286</v>
      </c>
      <c r="L48" s="85">
        <v>30</v>
      </c>
      <c r="M48" s="85">
        <v>19</v>
      </c>
      <c r="N48" s="85">
        <v>4</v>
      </c>
      <c r="O48" s="85">
        <v>3</v>
      </c>
      <c r="P48" s="85">
        <v>1</v>
      </c>
      <c r="Q48" s="91" t="s">
        <v>77</v>
      </c>
      <c r="R48" s="53">
        <v>54</v>
      </c>
    </row>
    <row r="49" spans="1:18" ht="15">
      <c r="A49" s="85">
        <v>1353</v>
      </c>
      <c r="B49" s="85">
        <v>53</v>
      </c>
      <c r="C49" s="85">
        <v>1005</v>
      </c>
      <c r="D49" s="85">
        <v>195</v>
      </c>
      <c r="E49" s="85">
        <v>85</v>
      </c>
      <c r="F49" s="85">
        <v>0</v>
      </c>
      <c r="G49" s="85">
        <v>3</v>
      </c>
      <c r="H49" s="85">
        <v>12</v>
      </c>
      <c r="I49" s="85">
        <v>117</v>
      </c>
      <c r="J49" s="85">
        <v>8</v>
      </c>
      <c r="K49" s="85">
        <v>94</v>
      </c>
      <c r="L49" s="85">
        <v>3</v>
      </c>
      <c r="M49" s="85">
        <v>10</v>
      </c>
      <c r="N49" s="85">
        <v>0</v>
      </c>
      <c r="O49" s="85">
        <v>1</v>
      </c>
      <c r="P49" s="85">
        <v>1</v>
      </c>
      <c r="Q49" s="91" t="s">
        <v>74</v>
      </c>
      <c r="R49" s="53">
        <v>55</v>
      </c>
    </row>
    <row r="50" spans="1:18" ht="15">
      <c r="A50" s="85">
        <v>2785</v>
      </c>
      <c r="B50" s="85">
        <v>76</v>
      </c>
      <c r="C50" s="85">
        <v>2179</v>
      </c>
      <c r="D50" s="85">
        <v>242</v>
      </c>
      <c r="E50" s="85">
        <v>258</v>
      </c>
      <c r="F50" s="85">
        <v>1</v>
      </c>
      <c r="G50" s="85">
        <v>14</v>
      </c>
      <c r="H50" s="85">
        <v>15</v>
      </c>
      <c r="I50" s="85">
        <v>327</v>
      </c>
      <c r="J50" s="85">
        <v>5</v>
      </c>
      <c r="K50" s="85">
        <v>257</v>
      </c>
      <c r="L50" s="85">
        <v>15</v>
      </c>
      <c r="M50" s="85">
        <v>46</v>
      </c>
      <c r="N50" s="85">
        <v>0</v>
      </c>
      <c r="O50" s="85">
        <v>1</v>
      </c>
      <c r="P50" s="85">
        <v>3</v>
      </c>
      <c r="Q50" s="91" t="s">
        <v>76</v>
      </c>
      <c r="R50" s="53">
        <v>57</v>
      </c>
    </row>
    <row r="51" spans="1:18" ht="15">
      <c r="A51" s="85">
        <v>57</v>
      </c>
      <c r="B51" s="85">
        <v>13</v>
      </c>
      <c r="C51" s="85">
        <v>7</v>
      </c>
      <c r="D51" s="85">
        <v>33</v>
      </c>
      <c r="E51" s="85">
        <v>4</v>
      </c>
      <c r="F51" s="85">
        <v>0</v>
      </c>
      <c r="G51" s="85">
        <v>0</v>
      </c>
      <c r="H51" s="85">
        <v>0</v>
      </c>
      <c r="I51" s="85">
        <v>10</v>
      </c>
      <c r="J51" s="85">
        <v>3</v>
      </c>
      <c r="K51" s="85">
        <v>1</v>
      </c>
      <c r="L51" s="85">
        <v>4</v>
      </c>
      <c r="M51" s="85">
        <v>0</v>
      </c>
      <c r="N51" s="85">
        <v>0</v>
      </c>
      <c r="O51" s="85">
        <v>0</v>
      </c>
      <c r="P51" s="85">
        <v>2</v>
      </c>
      <c r="Q51" s="91" t="s">
        <v>75</v>
      </c>
      <c r="R51" s="53">
        <v>59</v>
      </c>
    </row>
    <row r="52" spans="1:18" ht="15">
      <c r="A52" s="85">
        <v>232</v>
      </c>
      <c r="B52" s="85">
        <v>6</v>
      </c>
      <c r="C52" s="85">
        <v>144</v>
      </c>
      <c r="D52" s="85">
        <v>56</v>
      </c>
      <c r="E52" s="85">
        <v>24</v>
      </c>
      <c r="F52" s="85">
        <v>0</v>
      </c>
      <c r="G52" s="85">
        <v>2</v>
      </c>
      <c r="H52" s="85">
        <v>0</v>
      </c>
      <c r="I52" s="85">
        <v>53</v>
      </c>
      <c r="J52" s="85">
        <v>0</v>
      </c>
      <c r="K52" s="85">
        <v>48</v>
      </c>
      <c r="L52" s="85">
        <v>3</v>
      </c>
      <c r="M52" s="85">
        <v>2</v>
      </c>
      <c r="N52" s="85">
        <v>0</v>
      </c>
      <c r="O52" s="85">
        <v>0</v>
      </c>
      <c r="P52" s="85">
        <v>0</v>
      </c>
      <c r="Q52" s="91" t="s">
        <v>78</v>
      </c>
      <c r="R52" s="53">
        <v>61</v>
      </c>
    </row>
    <row r="53" spans="1:18" ht="15">
      <c r="A53" s="85">
        <v>111</v>
      </c>
      <c r="B53" s="85">
        <v>1</v>
      </c>
      <c r="C53" s="85">
        <v>65</v>
      </c>
      <c r="D53" s="85">
        <v>35</v>
      </c>
      <c r="E53" s="85">
        <v>8</v>
      </c>
      <c r="F53" s="85">
        <v>0</v>
      </c>
      <c r="G53" s="85">
        <v>0</v>
      </c>
      <c r="H53" s="85">
        <v>2</v>
      </c>
      <c r="I53" s="85">
        <v>1</v>
      </c>
      <c r="J53" s="85">
        <v>0</v>
      </c>
      <c r="K53" s="85">
        <v>1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91" t="s">
        <v>79</v>
      </c>
      <c r="R53" s="53">
        <v>62</v>
      </c>
    </row>
    <row r="54" spans="1:18" ht="15">
      <c r="A54" s="85">
        <v>13253</v>
      </c>
      <c r="B54" s="85">
        <v>932</v>
      </c>
      <c r="C54" s="85">
        <v>9063</v>
      </c>
      <c r="D54" s="85">
        <v>2418</v>
      </c>
      <c r="E54" s="85">
        <v>590</v>
      </c>
      <c r="F54" s="85">
        <v>20</v>
      </c>
      <c r="G54" s="85">
        <v>135</v>
      </c>
      <c r="H54" s="85">
        <v>95</v>
      </c>
      <c r="I54" s="85">
        <v>783</v>
      </c>
      <c r="J54" s="85">
        <v>47</v>
      </c>
      <c r="K54" s="85">
        <v>555</v>
      </c>
      <c r="L54" s="85">
        <v>134</v>
      </c>
      <c r="M54" s="85">
        <v>29</v>
      </c>
      <c r="N54" s="85">
        <v>2</v>
      </c>
      <c r="O54" s="85">
        <v>2</v>
      </c>
      <c r="P54" s="85">
        <v>14</v>
      </c>
      <c r="Q54" s="91" t="s">
        <v>71</v>
      </c>
      <c r="R54" s="53">
        <v>63</v>
      </c>
    </row>
    <row r="55" spans="1:18" ht="15">
      <c r="A55" s="85">
        <v>122</v>
      </c>
      <c r="B55" s="85">
        <v>4</v>
      </c>
      <c r="C55" s="85">
        <v>75</v>
      </c>
      <c r="D55" s="85">
        <v>26</v>
      </c>
      <c r="E55" s="85">
        <v>15</v>
      </c>
      <c r="F55" s="85">
        <v>0</v>
      </c>
      <c r="G55" s="85">
        <v>1</v>
      </c>
      <c r="H55" s="85">
        <v>1</v>
      </c>
      <c r="I55" s="85">
        <v>8</v>
      </c>
      <c r="J55" s="85">
        <v>1</v>
      </c>
      <c r="K55" s="85">
        <v>2</v>
      </c>
      <c r="L55" s="85">
        <v>3</v>
      </c>
      <c r="M55" s="85">
        <v>2</v>
      </c>
      <c r="N55" s="85">
        <v>0</v>
      </c>
      <c r="O55" s="85">
        <v>0</v>
      </c>
      <c r="P55" s="85">
        <v>0</v>
      </c>
      <c r="Q55" s="91" t="s">
        <v>81</v>
      </c>
      <c r="R55" s="53">
        <v>64</v>
      </c>
    </row>
    <row r="56" spans="1:18" ht="15">
      <c r="A56" s="85">
        <v>31</v>
      </c>
      <c r="B56" s="85">
        <v>3</v>
      </c>
      <c r="C56" s="85">
        <v>21</v>
      </c>
      <c r="D56" s="85">
        <v>6</v>
      </c>
      <c r="E56" s="85">
        <v>1</v>
      </c>
      <c r="F56" s="85">
        <v>0</v>
      </c>
      <c r="G56" s="85">
        <v>0</v>
      </c>
      <c r="H56" s="85">
        <v>0</v>
      </c>
      <c r="I56" s="85">
        <v>6</v>
      </c>
      <c r="J56" s="85">
        <v>0</v>
      </c>
      <c r="K56" s="85">
        <v>3</v>
      </c>
      <c r="L56" s="85">
        <v>2</v>
      </c>
      <c r="M56" s="85">
        <v>1</v>
      </c>
      <c r="N56" s="85">
        <v>0</v>
      </c>
      <c r="O56" s="85">
        <v>0</v>
      </c>
      <c r="P56" s="85">
        <v>0</v>
      </c>
      <c r="Q56" s="91" t="s">
        <v>73</v>
      </c>
      <c r="R56" s="53">
        <v>65</v>
      </c>
    </row>
    <row r="57" spans="1:18" ht="15">
      <c r="A57" s="85">
        <v>366</v>
      </c>
      <c r="B57" s="85">
        <v>10</v>
      </c>
      <c r="C57" s="85">
        <v>242</v>
      </c>
      <c r="D57" s="85">
        <v>87</v>
      </c>
      <c r="E57" s="85">
        <v>24</v>
      </c>
      <c r="F57" s="85">
        <v>0</v>
      </c>
      <c r="G57" s="85">
        <v>1</v>
      </c>
      <c r="H57" s="85">
        <v>2</v>
      </c>
      <c r="I57" s="85">
        <v>10</v>
      </c>
      <c r="J57" s="85">
        <v>0</v>
      </c>
      <c r="K57" s="85">
        <v>8</v>
      </c>
      <c r="L57" s="85">
        <v>0</v>
      </c>
      <c r="M57" s="85">
        <v>2</v>
      </c>
      <c r="N57" s="85">
        <v>0</v>
      </c>
      <c r="O57" s="85">
        <v>0</v>
      </c>
      <c r="P57" s="85">
        <v>0</v>
      </c>
      <c r="Q57" s="91" t="s">
        <v>70</v>
      </c>
      <c r="R57" s="53">
        <v>67</v>
      </c>
    </row>
    <row r="58" spans="1:18" ht="15">
      <c r="A58" s="85">
        <v>10423</v>
      </c>
      <c r="B58" s="85">
        <v>329</v>
      </c>
      <c r="C58" s="85">
        <v>4926</v>
      </c>
      <c r="D58" s="85">
        <v>2258</v>
      </c>
      <c r="E58" s="85">
        <v>2834</v>
      </c>
      <c r="F58" s="85">
        <v>3</v>
      </c>
      <c r="G58" s="85">
        <v>33</v>
      </c>
      <c r="H58" s="85">
        <v>40</v>
      </c>
      <c r="I58" s="85">
        <v>55</v>
      </c>
      <c r="J58" s="85">
        <v>0</v>
      </c>
      <c r="K58" s="85">
        <v>45</v>
      </c>
      <c r="L58" s="85">
        <v>3</v>
      </c>
      <c r="M58" s="85">
        <v>6</v>
      </c>
      <c r="N58" s="85">
        <v>0</v>
      </c>
      <c r="O58" s="85">
        <v>0</v>
      </c>
      <c r="P58" s="85">
        <v>1</v>
      </c>
      <c r="Q58" s="91" t="s">
        <v>82</v>
      </c>
      <c r="R58" s="53">
        <v>56</v>
      </c>
    </row>
  </sheetData>
  <sheetProtection/>
  <mergeCells count="21">
    <mergeCell ref="A38:A39"/>
    <mergeCell ref="A36:A37"/>
    <mergeCell ref="A3:I3"/>
    <mergeCell ref="A5:B8"/>
    <mergeCell ref="C5:C7"/>
    <mergeCell ref="D5:I5"/>
    <mergeCell ref="D6:D7"/>
    <mergeCell ref="E6:I6"/>
    <mergeCell ref="A9:A10"/>
    <mergeCell ref="A12:A13"/>
    <mergeCell ref="A14:A15"/>
    <mergeCell ref="A32:A33"/>
    <mergeCell ref="A34:A35"/>
    <mergeCell ref="A24:A25"/>
    <mergeCell ref="A26:A27"/>
    <mergeCell ref="A28:A29"/>
    <mergeCell ref="A30:A31"/>
    <mergeCell ref="A16:A17"/>
    <mergeCell ref="A18:A19"/>
    <mergeCell ref="A20:A21"/>
    <mergeCell ref="A22:A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6" sqref="C6:P36"/>
    </sheetView>
  </sheetViews>
  <sheetFormatPr defaultColWidth="8.8515625" defaultRowHeight="12.75"/>
  <cols>
    <col min="1" max="1" width="14.28125" style="17" customWidth="1"/>
    <col min="2" max="2" width="2.28125" style="17" bestFit="1" customWidth="1"/>
    <col min="3" max="3" width="7.140625" style="16" bestFit="1" customWidth="1"/>
    <col min="4" max="4" width="6.8515625" style="17" bestFit="1" customWidth="1"/>
    <col min="5" max="5" width="7.28125" style="17" bestFit="1" customWidth="1"/>
    <col min="6" max="6" width="6.8515625" style="17" bestFit="1" customWidth="1"/>
    <col min="7" max="7" width="7.28125" style="38" bestFit="1" customWidth="1"/>
    <col min="8" max="8" width="7.57421875" style="17" bestFit="1" customWidth="1"/>
    <col min="9" max="9" width="7.7109375" style="17" bestFit="1" customWidth="1"/>
    <col min="10" max="10" width="8.421875" style="17" bestFit="1" customWidth="1"/>
    <col min="11" max="12" width="7.140625" style="17" bestFit="1" customWidth="1"/>
    <col min="13" max="13" width="8.421875" style="17" bestFit="1" customWidth="1"/>
    <col min="14" max="14" width="9.7109375" style="17" bestFit="1" customWidth="1"/>
    <col min="15" max="15" width="5.57421875" style="17" bestFit="1" customWidth="1"/>
    <col min="16" max="16" width="9.57421875" style="17" bestFit="1" customWidth="1"/>
    <col min="17" max="16384" width="8.8515625" style="17" customWidth="1"/>
  </cols>
  <sheetData>
    <row r="1" spans="1:16" ht="11.25">
      <c r="A1" s="29" t="str">
        <f>'A1'!A1</f>
        <v>Department of Commerce/FY 2012 Qtr 2</v>
      </c>
      <c r="B1" s="30"/>
      <c r="C1" s="30"/>
      <c r="D1" s="30"/>
      <c r="E1" s="30"/>
      <c r="F1" s="30"/>
      <c r="G1" s="33"/>
      <c r="H1" s="30"/>
      <c r="I1" s="30"/>
      <c r="J1" s="30"/>
      <c r="K1" s="30"/>
      <c r="L1" s="30"/>
      <c r="M1" s="30"/>
      <c r="N1" s="30"/>
      <c r="O1" s="30"/>
      <c r="P1" s="30"/>
    </row>
    <row r="2" spans="1:16" ht="11.25">
      <c r="A2" s="26"/>
      <c r="B2" s="26"/>
      <c r="C2" s="26"/>
      <c r="D2" s="26"/>
      <c r="E2" s="26"/>
      <c r="F2" s="26"/>
      <c r="G2" s="34"/>
      <c r="H2" s="26"/>
      <c r="I2" s="26"/>
      <c r="J2" s="26"/>
      <c r="K2" s="26"/>
      <c r="L2" s="26"/>
      <c r="M2" s="26"/>
      <c r="N2" s="26"/>
      <c r="O2" s="26"/>
      <c r="P2" s="26"/>
    </row>
    <row r="3" spans="1:16" ht="11.25">
      <c r="A3" s="97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1.25">
      <c r="A4" s="106" t="s">
        <v>39</v>
      </c>
      <c r="B4" s="107"/>
      <c r="C4" s="111" t="s">
        <v>23</v>
      </c>
      <c r="D4" s="100" t="s">
        <v>24</v>
      </c>
      <c r="E4" s="101"/>
      <c r="F4" s="101"/>
      <c r="G4" s="110"/>
      <c r="H4" s="100" t="s">
        <v>25</v>
      </c>
      <c r="I4" s="101"/>
      <c r="J4" s="101"/>
      <c r="K4" s="101"/>
      <c r="L4" s="101"/>
      <c r="M4" s="101"/>
      <c r="N4" s="101"/>
      <c r="O4" s="101"/>
      <c r="P4" s="110"/>
    </row>
    <row r="5" spans="1:16" ht="45">
      <c r="A5" s="108"/>
      <c r="B5" s="109"/>
      <c r="C5" s="112"/>
      <c r="D5" s="22" t="s">
        <v>26</v>
      </c>
      <c r="E5" s="22" t="s">
        <v>27</v>
      </c>
      <c r="F5" s="22" t="s">
        <v>28</v>
      </c>
      <c r="G5" s="35" t="s">
        <v>29</v>
      </c>
      <c r="H5" s="22" t="s">
        <v>30</v>
      </c>
      <c r="I5" s="22" t="s">
        <v>31</v>
      </c>
      <c r="J5" s="22" t="s">
        <v>41</v>
      </c>
      <c r="K5" s="22" t="s">
        <v>33</v>
      </c>
      <c r="L5" s="22" t="s">
        <v>34</v>
      </c>
      <c r="M5" s="22" t="s">
        <v>35</v>
      </c>
      <c r="N5" s="22" t="s">
        <v>42</v>
      </c>
      <c r="O5" s="22" t="s">
        <v>37</v>
      </c>
      <c r="P5" s="22" t="s">
        <v>43</v>
      </c>
    </row>
    <row r="6" spans="1:16" ht="11.25">
      <c r="A6" s="104" t="s">
        <v>44</v>
      </c>
      <c r="B6" s="5" t="s">
        <v>13</v>
      </c>
      <c r="C6" s="8">
        <f>'[1]B1'!C18</f>
        <v>42623</v>
      </c>
      <c r="D6" s="8">
        <f>'[1]B1'!D18</f>
        <v>38720</v>
      </c>
      <c r="E6" s="8">
        <f>'[1]B1'!E18</f>
        <v>1111</v>
      </c>
      <c r="F6" s="8">
        <f>'[1]B1'!F18</f>
        <v>2532</v>
      </c>
      <c r="G6" s="23">
        <f>'[1]B1'!G18</f>
        <v>260</v>
      </c>
      <c r="H6" s="8">
        <f>'[1]B1'!H18</f>
        <v>21</v>
      </c>
      <c r="I6" s="8">
        <f>'[1]B1'!I18</f>
        <v>14</v>
      </c>
      <c r="J6" s="8">
        <f>'[1]B1'!J18</f>
        <v>2</v>
      </c>
      <c r="K6" s="8">
        <f>'[1]B1'!K18</f>
        <v>14</v>
      </c>
      <c r="L6" s="8">
        <f>'[1]B1'!L18</f>
        <v>5</v>
      </c>
      <c r="M6" s="8">
        <f>'[1]B1'!M18</f>
        <v>60</v>
      </c>
      <c r="N6" s="8">
        <f>'[1]B1'!N18</f>
        <v>22</v>
      </c>
      <c r="O6" s="8">
        <f>'[1]B1'!O18</f>
        <v>116</v>
      </c>
      <c r="P6" s="8">
        <f>'[1]B1'!P18</f>
        <v>6</v>
      </c>
    </row>
    <row r="7" spans="1:16" ht="11.25">
      <c r="A7" s="105"/>
      <c r="B7" s="5" t="s">
        <v>14</v>
      </c>
      <c r="C7" s="15">
        <f>IF(C6=0,0,C6/$C$6)</f>
        <v>1</v>
      </c>
      <c r="D7" s="15">
        <f>IF(C6=0,0,D6/$C$6)</f>
        <v>0.9084297210426295</v>
      </c>
      <c r="E7" s="15">
        <f>IF(C6=0,0,E6/$C$6)</f>
        <v>0.02606573915491636</v>
      </c>
      <c r="F7" s="15">
        <f>IF(C6=0,0,F6/$C$6)</f>
        <v>0.05940454684090749</v>
      </c>
      <c r="G7" s="36">
        <f>IF(C6=0,0,G6/$C$6)</f>
        <v>0.006099992961546583</v>
      </c>
      <c r="H7" s="15">
        <f>IF(C6=0,0,H6/$C$6)</f>
        <v>0.0004926917392018393</v>
      </c>
      <c r="I7" s="15">
        <f>IF(C6=0,0,I6/$C$6)</f>
        <v>0.00032846115946789294</v>
      </c>
      <c r="J7" s="15">
        <f>IF(C6=0,0,J6/$C$6)</f>
        <v>4.692302278112756E-05</v>
      </c>
      <c r="K7" s="15">
        <f>IF(C6=0,0,K6/$C$6)</f>
        <v>0.00032846115946789294</v>
      </c>
      <c r="L7" s="15">
        <f>IF(C6=0,0,L6/$C$6)</f>
        <v>0.0001173075569528189</v>
      </c>
      <c r="M7" s="15">
        <f>IF(C6=0,0,M6/$C$6)</f>
        <v>0.0014076906834338267</v>
      </c>
      <c r="N7" s="15">
        <f>IF(C6=0,0,N6/$C$6)</f>
        <v>0.0005161532505924032</v>
      </c>
      <c r="O7" s="15">
        <f>IF(C6=0,0,O6/$C$6)</f>
        <v>0.0027215353213053987</v>
      </c>
      <c r="P7" s="15">
        <f>IF(C6=0,0,P6/$C$6)</f>
        <v>0.0001407690683433827</v>
      </c>
    </row>
    <row r="8" spans="1:16" ht="11.25">
      <c r="A8" s="14" t="str">
        <f>'B1'!A14</f>
        <v>Federal High</v>
      </c>
      <c r="B8" s="5" t="str">
        <f>'B1'!B14</f>
        <v>%</v>
      </c>
      <c r="C8" s="23"/>
      <c r="D8" s="21"/>
      <c r="E8" s="21"/>
      <c r="F8" s="21"/>
      <c r="G8" s="36">
        <f>'[1]B1'!G14</f>
        <v>0.0227</v>
      </c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102" t="s">
        <v>47</v>
      </c>
      <c r="B9" s="5" t="s">
        <v>13</v>
      </c>
      <c r="C9" s="32">
        <f>D9+E9+F9+G9</f>
        <v>753</v>
      </c>
      <c r="D9" s="86">
        <v>688</v>
      </c>
      <c r="E9" s="86">
        <v>21</v>
      </c>
      <c r="F9" s="86">
        <v>40</v>
      </c>
      <c r="G9" s="39">
        <f>H9+I9+J9+K9+L9+M9+N9+O9+P9</f>
        <v>4</v>
      </c>
      <c r="H9" s="88">
        <v>0</v>
      </c>
      <c r="I9" s="89">
        <v>0</v>
      </c>
      <c r="J9" s="89">
        <v>0</v>
      </c>
      <c r="K9" s="89">
        <v>0</v>
      </c>
      <c r="L9" s="89">
        <v>0</v>
      </c>
      <c r="M9" s="88">
        <v>2</v>
      </c>
      <c r="N9" s="89">
        <v>0</v>
      </c>
      <c r="O9" s="88">
        <v>2</v>
      </c>
      <c r="P9" s="89">
        <v>0</v>
      </c>
    </row>
    <row r="10" spans="1:16" ht="11.25">
      <c r="A10" s="103"/>
      <c r="B10" s="5" t="s">
        <v>14</v>
      </c>
      <c r="C10" s="15">
        <f>IF(C9=0,0,C9/$C$9)</f>
        <v>1</v>
      </c>
      <c r="D10" s="15">
        <f>IF(C9=0,0,D9/$C$9)</f>
        <v>0.9136786188579017</v>
      </c>
      <c r="E10" s="15">
        <f>IF(C9=0,0,E9/$C$9)</f>
        <v>0.027888446215139442</v>
      </c>
      <c r="F10" s="15">
        <f>IF(C9=0,0,F9/$C$9)</f>
        <v>0.05312084993359894</v>
      </c>
      <c r="G10" s="36">
        <f>IF(C9=0,0,G9/$C$9)</f>
        <v>0.005312084993359893</v>
      </c>
      <c r="H10" s="15">
        <f>IF(C9=0,0,H9/$C$9)</f>
        <v>0</v>
      </c>
      <c r="I10" s="15">
        <f>IF(C9=0,0,I9/$C$9)</f>
        <v>0</v>
      </c>
      <c r="J10" s="15">
        <f>IF(C9=0,0,J9/$C$9)</f>
        <v>0</v>
      </c>
      <c r="K10" s="15">
        <f>IF(C9=0,0,K9/$C$9)</f>
        <v>0</v>
      </c>
      <c r="L10" s="15">
        <f>IF(C9=0,0,L9/$C$9)</f>
        <v>0</v>
      </c>
      <c r="M10" s="15">
        <f>IF(C9=0,0,M9/$C$9)</f>
        <v>0.0026560424966799467</v>
      </c>
      <c r="N10" s="15">
        <f>IF(C9=0,0,N9/$C$9)</f>
        <v>0</v>
      </c>
      <c r="O10" s="15">
        <f>IF(C9=0,0,O9/$C$9)</f>
        <v>0.0026560424966799467</v>
      </c>
      <c r="P10" s="15">
        <f>IF(C9=0,0,P9/$C$9)</f>
        <v>0</v>
      </c>
    </row>
    <row r="11" spans="1:16" ht="15">
      <c r="A11" s="102" t="s">
        <v>48</v>
      </c>
      <c r="B11" s="5" t="s">
        <v>13</v>
      </c>
      <c r="C11" s="32">
        <f>D11+E11+F11+G11</f>
        <v>175</v>
      </c>
      <c r="D11" s="86">
        <v>164</v>
      </c>
      <c r="E11" s="86">
        <v>3</v>
      </c>
      <c r="F11" s="86">
        <v>6</v>
      </c>
      <c r="G11" s="37">
        <f>H11+I11+J11+K11+L11+M11+N11+O11+P11</f>
        <v>2</v>
      </c>
      <c r="H11" s="89">
        <v>0</v>
      </c>
      <c r="I11" s="89">
        <v>0</v>
      </c>
      <c r="J11" s="89">
        <v>0</v>
      </c>
      <c r="K11" s="88">
        <v>1</v>
      </c>
      <c r="L11" s="89">
        <v>0</v>
      </c>
      <c r="M11" s="89">
        <v>0</v>
      </c>
      <c r="N11" s="89">
        <v>0</v>
      </c>
      <c r="O11" s="89">
        <v>1</v>
      </c>
      <c r="P11" s="89">
        <v>0</v>
      </c>
    </row>
    <row r="12" spans="1:16" ht="11.25">
      <c r="A12" s="103"/>
      <c r="B12" s="5" t="s">
        <v>14</v>
      </c>
      <c r="C12" s="15">
        <f>IF(C11=0,0,C11/$C$11)</f>
        <v>1</v>
      </c>
      <c r="D12" s="46">
        <f>IF(C11=0,0,D11/$C$11)</f>
        <v>0.9371428571428572</v>
      </c>
      <c r="E12" s="46">
        <f>IF(C11=0,0,E11/$C$11)</f>
        <v>0.017142857142857144</v>
      </c>
      <c r="F12" s="46">
        <f>IF(C11=0,0,F11/$C$11)</f>
        <v>0.03428571428571429</v>
      </c>
      <c r="G12" s="36">
        <f>IF(C11=0,0,G11/$C$11)</f>
        <v>0.011428571428571429</v>
      </c>
      <c r="H12" s="15">
        <f>IF(C11=0,0,H11/$C$11)</f>
        <v>0</v>
      </c>
      <c r="I12" s="15">
        <f>IF(C11=0,0,I11/$C$11)</f>
        <v>0</v>
      </c>
      <c r="J12" s="15">
        <f>IF(C11=0,0,J11/$C$11)</f>
        <v>0</v>
      </c>
      <c r="K12" s="15">
        <f>IF(C11=0,0,K11/$C$11)</f>
        <v>0.005714285714285714</v>
      </c>
      <c r="L12" s="15">
        <f>IF(C11=0,0,L11/$C$11)</f>
        <v>0</v>
      </c>
      <c r="M12" s="15">
        <f>IF(C11=0,0,M11/$C$11)</f>
        <v>0</v>
      </c>
      <c r="N12" s="15">
        <f>IF(C11=0,0,N11/$C$11)</f>
        <v>0</v>
      </c>
      <c r="O12" s="15">
        <f>IF(C11=0,0,O11/$C$11)</f>
        <v>0.005714285714285714</v>
      </c>
      <c r="P12" s="15">
        <f>IF(C11=0,0,P11/$C$11)</f>
        <v>0</v>
      </c>
    </row>
    <row r="13" spans="1:16" ht="15">
      <c r="A13" s="102" t="s">
        <v>49</v>
      </c>
      <c r="B13" s="5" t="s">
        <v>13</v>
      </c>
      <c r="C13" s="32">
        <f>D13+E13+F13+G13</f>
        <v>496</v>
      </c>
      <c r="D13" s="86">
        <v>464</v>
      </c>
      <c r="E13" s="86">
        <v>14</v>
      </c>
      <c r="F13" s="86">
        <v>17</v>
      </c>
      <c r="G13" s="37">
        <f>H13+I13+J13+K13+L13+M13+N13+O13+P13</f>
        <v>1</v>
      </c>
      <c r="H13" s="88">
        <v>1</v>
      </c>
      <c r="I13" s="89">
        <v>0</v>
      </c>
      <c r="J13" s="89">
        <v>0</v>
      </c>
      <c r="K13" s="88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</row>
    <row r="14" spans="1:16" ht="11.25">
      <c r="A14" s="103"/>
      <c r="B14" s="5" t="s">
        <v>14</v>
      </c>
      <c r="C14" s="15">
        <f>IF(C13=0,0,C13/$C$13)</f>
        <v>1</v>
      </c>
      <c r="D14" s="46">
        <f>IF(C13=0,0,D13/$C$13)</f>
        <v>0.9354838709677419</v>
      </c>
      <c r="E14" s="46">
        <f>IF(C13=0,0,E13/$C$13)</f>
        <v>0.028225806451612902</v>
      </c>
      <c r="F14" s="46">
        <f>IF(C13=0,0,F13/$C$13)</f>
        <v>0.034274193548387094</v>
      </c>
      <c r="G14" s="36">
        <f>IF(C13=0,0,G13/$C$13)</f>
        <v>0.0020161290322580645</v>
      </c>
      <c r="H14" s="15">
        <f>IF(C13=0,0,H13/$C$13)</f>
        <v>0.0020161290322580645</v>
      </c>
      <c r="I14" s="15">
        <f>IF(C13=0,0,I13/$C$13)</f>
        <v>0</v>
      </c>
      <c r="J14" s="15">
        <f>IF(C13=0,0,J13/$C$13)</f>
        <v>0</v>
      </c>
      <c r="K14" s="15">
        <f>IF(C13=0,0,K13/$C$13)</f>
        <v>0</v>
      </c>
      <c r="L14" s="15">
        <f>IF(C13=0,0,L13/$C$13)</f>
        <v>0</v>
      </c>
      <c r="M14" s="15">
        <f>IF(C13=0,0,M13/$C$13)</f>
        <v>0</v>
      </c>
      <c r="N14" s="15">
        <f>IF(C13=0,0,N13/$C$13)</f>
        <v>0</v>
      </c>
      <c r="O14" s="15">
        <f>IF(C13=0,0,O13/$C$13)</f>
        <v>0</v>
      </c>
      <c r="P14" s="15">
        <f>IF(C13=0,0,P13/$C$13)</f>
        <v>0</v>
      </c>
    </row>
    <row r="15" spans="1:16" ht="15">
      <c r="A15" s="102" t="s">
        <v>50</v>
      </c>
      <c r="B15" s="5" t="s">
        <v>13</v>
      </c>
      <c r="C15" s="32">
        <f>D15+E15+F15+G15</f>
        <v>12466</v>
      </c>
      <c r="D15" s="86">
        <v>11534</v>
      </c>
      <c r="E15" s="86">
        <v>254</v>
      </c>
      <c r="F15" s="86">
        <v>629</v>
      </c>
      <c r="G15" s="37">
        <f>H15+I15+J15+K15+L15+M15+N15+O15+P15</f>
        <v>49</v>
      </c>
      <c r="H15" s="88">
        <v>6</v>
      </c>
      <c r="I15" s="88">
        <v>5</v>
      </c>
      <c r="J15" s="88">
        <v>0</v>
      </c>
      <c r="K15" s="88">
        <v>1</v>
      </c>
      <c r="L15" s="88">
        <v>3</v>
      </c>
      <c r="M15" s="88">
        <v>9</v>
      </c>
      <c r="N15" s="88">
        <v>5</v>
      </c>
      <c r="O15" s="88">
        <v>19</v>
      </c>
      <c r="P15" s="88">
        <v>1</v>
      </c>
    </row>
    <row r="16" spans="1:16" ht="11.25">
      <c r="A16" s="103"/>
      <c r="B16" s="5" t="s">
        <v>14</v>
      </c>
      <c r="C16" s="15">
        <f>IF(C15=0,0,C15/$C$15)</f>
        <v>1</v>
      </c>
      <c r="D16" s="46">
        <f>IF(C15=0,0,D15/$C$15)</f>
        <v>0.9252366436707845</v>
      </c>
      <c r="E16" s="46">
        <f>IF(C15=0,0,E15/$C$15)</f>
        <v>0.020375421145515802</v>
      </c>
      <c r="F16" s="46">
        <f>IF(C15=0,0,F15/$C$15)</f>
        <v>0.05045724370287181</v>
      </c>
      <c r="G16" s="36">
        <f>IF(C15=0,0,G15/$C$15)</f>
        <v>0.0039306914808278515</v>
      </c>
      <c r="H16" s="15">
        <f>IF(C15=0,0,H15/$C$15)</f>
        <v>0.00048130916091769613</v>
      </c>
      <c r="I16" s="15">
        <f>IF(C15=0,0,I15/$C$15)</f>
        <v>0.00040109096743141346</v>
      </c>
      <c r="J16" s="15">
        <f>IF(C15=0,0,J15/$C$15)</f>
        <v>0</v>
      </c>
      <c r="K16" s="15">
        <f>IF(C15=0,0,K15/$C$15)</f>
        <v>8.021819348628268E-05</v>
      </c>
      <c r="L16" s="15">
        <f>IF(C15=0,0,L15/$C$15)</f>
        <v>0.00024065458045884806</v>
      </c>
      <c r="M16" s="15">
        <f>IF(C15=0,0,M15/$C$15)</f>
        <v>0.0007219637413765442</v>
      </c>
      <c r="N16" s="15">
        <f>IF(C15=0,0,N15/$C$15)</f>
        <v>0.00040109096743141346</v>
      </c>
      <c r="O16" s="15">
        <f>IF(C15=0,0,O15/$C$15)</f>
        <v>0.0015241456762393711</v>
      </c>
      <c r="P16" s="15">
        <f>IF(C15=0,0,P15/$C$15)</f>
        <v>8.021819348628268E-05</v>
      </c>
    </row>
    <row r="17" spans="1:16" ht="15">
      <c r="A17" s="102" t="s">
        <v>51</v>
      </c>
      <c r="B17" s="5" t="s">
        <v>13</v>
      </c>
      <c r="C17" s="32">
        <f>D17+E17+F17+G17</f>
        <v>1353</v>
      </c>
      <c r="D17" s="86">
        <v>1294</v>
      </c>
      <c r="E17" s="86">
        <v>16</v>
      </c>
      <c r="F17" s="86">
        <v>39</v>
      </c>
      <c r="G17" s="37">
        <f>H17+I17+J17+K17+L17+M17+N17+O17+P17</f>
        <v>4</v>
      </c>
      <c r="H17" s="88">
        <v>0</v>
      </c>
      <c r="I17" s="88">
        <v>1</v>
      </c>
      <c r="J17" s="89">
        <v>0</v>
      </c>
      <c r="K17" s="88">
        <v>0</v>
      </c>
      <c r="L17" s="89">
        <v>0</v>
      </c>
      <c r="M17" s="89">
        <v>0</v>
      </c>
      <c r="N17" s="89">
        <v>0</v>
      </c>
      <c r="O17" s="88">
        <v>3</v>
      </c>
      <c r="P17" s="89">
        <v>0</v>
      </c>
    </row>
    <row r="18" spans="1:16" ht="11.25">
      <c r="A18" s="103"/>
      <c r="B18" s="5" t="s">
        <v>14</v>
      </c>
      <c r="C18" s="15">
        <f>IF(C17=0,0,C17/$C$17)</f>
        <v>1</v>
      </c>
      <c r="D18" s="46">
        <f>IF(C17=0,0,D17/$C$17)</f>
        <v>0.9563932002956393</v>
      </c>
      <c r="E18" s="46">
        <f>IF(C17=0,0,E17/$C$17)</f>
        <v>0.011825572801182557</v>
      </c>
      <c r="F18" s="46">
        <f>IF(C17=0,0,F17/$C$17)</f>
        <v>0.028824833702882482</v>
      </c>
      <c r="G18" s="36">
        <f>IF(C17=0,0,G17/$C$17)</f>
        <v>0.0029563932002956393</v>
      </c>
      <c r="H18" s="15">
        <f>IF(C17=0,0,H17/$C$17)</f>
        <v>0</v>
      </c>
      <c r="I18" s="15">
        <f>IF(C17=0,0,I17/$C$17)</f>
        <v>0.0007390983000739098</v>
      </c>
      <c r="J18" s="15">
        <f>IF(C17=0,0,J17/$C$17)</f>
        <v>0</v>
      </c>
      <c r="K18" s="15">
        <f>IF(C17=0,0,K17/$C$17)</f>
        <v>0</v>
      </c>
      <c r="L18" s="15">
        <f>IF(C17=0,0,L17/$C$17)</f>
        <v>0</v>
      </c>
      <c r="M18" s="15">
        <f>IF(C17=0,0,M17/$C$17)</f>
        <v>0</v>
      </c>
      <c r="N18" s="15">
        <f>IF(C17=0,0,N17/$C$17)</f>
        <v>0</v>
      </c>
      <c r="O18" s="15">
        <f>IF(C17=0,0,O17/$C$17)</f>
        <v>0.0022172949002217295</v>
      </c>
      <c r="P18" s="15">
        <f>IF(C17=0,0,P17/$C$17)</f>
        <v>0</v>
      </c>
    </row>
    <row r="19" spans="1:16" ht="15">
      <c r="A19" s="102" t="s">
        <v>52</v>
      </c>
      <c r="B19" s="5" t="s">
        <v>13</v>
      </c>
      <c r="C19" s="32">
        <f>D19+E19+F19+G19</f>
        <v>2785</v>
      </c>
      <c r="D19" s="86">
        <v>2558</v>
      </c>
      <c r="E19" s="86">
        <v>70</v>
      </c>
      <c r="F19" s="86">
        <v>134</v>
      </c>
      <c r="G19" s="37">
        <f>H19+I19+J19+K19+L19+M19+N19+O19+P19</f>
        <v>23</v>
      </c>
      <c r="H19" s="88">
        <v>1</v>
      </c>
      <c r="I19" s="88">
        <v>2</v>
      </c>
      <c r="J19" s="88">
        <v>2</v>
      </c>
      <c r="K19" s="88">
        <v>1</v>
      </c>
      <c r="L19" s="88">
        <v>0</v>
      </c>
      <c r="M19" s="88">
        <v>2</v>
      </c>
      <c r="N19" s="88">
        <v>6</v>
      </c>
      <c r="O19" s="88">
        <v>7</v>
      </c>
      <c r="P19" s="88">
        <v>2</v>
      </c>
    </row>
    <row r="20" spans="1:16" ht="11.25">
      <c r="A20" s="103"/>
      <c r="B20" s="5" t="s">
        <v>14</v>
      </c>
      <c r="C20" s="15">
        <f>IF(C19=0,0,C19/$C$19)</f>
        <v>1</v>
      </c>
      <c r="D20" s="15">
        <f aca="true" t="shared" si="0" ref="D20:P20">IF(D19=0,0,D19/$C$19)</f>
        <v>0.918491921005386</v>
      </c>
      <c r="E20" s="15">
        <f t="shared" si="0"/>
        <v>0.025134649910233394</v>
      </c>
      <c r="F20" s="15">
        <f t="shared" si="0"/>
        <v>0.0481149012567325</v>
      </c>
      <c r="G20" s="36">
        <f t="shared" si="0"/>
        <v>0.008258527827648115</v>
      </c>
      <c r="H20" s="15">
        <f t="shared" si="0"/>
        <v>0.0003590664272890485</v>
      </c>
      <c r="I20" s="15">
        <f t="shared" si="0"/>
        <v>0.000718132854578097</v>
      </c>
      <c r="J20" s="15">
        <f t="shared" si="0"/>
        <v>0.000718132854578097</v>
      </c>
      <c r="K20" s="15">
        <f t="shared" si="0"/>
        <v>0.0003590664272890485</v>
      </c>
      <c r="L20" s="15">
        <f t="shared" si="0"/>
        <v>0</v>
      </c>
      <c r="M20" s="15">
        <f t="shared" si="0"/>
        <v>0.000718132854578097</v>
      </c>
      <c r="N20" s="15">
        <f t="shared" si="0"/>
        <v>0.0021543985637342907</v>
      </c>
      <c r="O20" s="15">
        <f t="shared" si="0"/>
        <v>0.0025134649910233393</v>
      </c>
      <c r="P20" s="15">
        <f t="shared" si="0"/>
        <v>0.000718132854578097</v>
      </c>
    </row>
    <row r="21" spans="1:16" ht="15">
      <c r="A21" s="102" t="s">
        <v>53</v>
      </c>
      <c r="B21" s="5" t="s">
        <v>13</v>
      </c>
      <c r="C21" s="32">
        <f>D21+E21+F21+G21</f>
        <v>57</v>
      </c>
      <c r="D21" s="86">
        <v>47</v>
      </c>
      <c r="E21" s="86">
        <v>3</v>
      </c>
      <c r="F21" s="86">
        <v>6</v>
      </c>
      <c r="G21" s="37">
        <f>H21+I21+J21+K21+L21+M21+N21+O21+P21</f>
        <v>1</v>
      </c>
      <c r="H21" s="89">
        <v>0</v>
      </c>
      <c r="I21" s="89">
        <v>0</v>
      </c>
      <c r="J21" s="89">
        <v>0</v>
      </c>
      <c r="K21" s="89">
        <v>0</v>
      </c>
      <c r="L21" s="88">
        <v>0</v>
      </c>
      <c r="M21" s="89">
        <v>0</v>
      </c>
      <c r="N21" s="89">
        <v>1</v>
      </c>
      <c r="O21" s="89">
        <v>0</v>
      </c>
      <c r="P21" s="89">
        <v>0</v>
      </c>
    </row>
    <row r="22" spans="1:16" ht="11.25">
      <c r="A22" s="103"/>
      <c r="B22" s="5" t="s">
        <v>14</v>
      </c>
      <c r="C22" s="15">
        <f>IF(C21=0,0,C21/$C$21)</f>
        <v>1</v>
      </c>
      <c r="D22" s="15">
        <f aca="true" t="shared" si="1" ref="D22:P22">IF(D21=0,0,D21/$C$21)</f>
        <v>0.8245614035087719</v>
      </c>
      <c r="E22" s="15">
        <f t="shared" si="1"/>
        <v>0.05263157894736842</v>
      </c>
      <c r="F22" s="15">
        <f t="shared" si="1"/>
        <v>0.10526315789473684</v>
      </c>
      <c r="G22" s="36">
        <f t="shared" si="1"/>
        <v>0.017543859649122806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0.017543859649122806</v>
      </c>
      <c r="O22" s="15">
        <f t="shared" si="1"/>
        <v>0</v>
      </c>
      <c r="P22" s="15">
        <f t="shared" si="1"/>
        <v>0</v>
      </c>
    </row>
    <row r="23" spans="1:16" ht="15">
      <c r="A23" s="102" t="s">
        <v>54</v>
      </c>
      <c r="B23" s="5" t="s">
        <v>13</v>
      </c>
      <c r="C23" s="32">
        <f>D23+E23+F23+G23</f>
        <v>232</v>
      </c>
      <c r="D23" s="86">
        <v>210</v>
      </c>
      <c r="E23" s="86">
        <v>4</v>
      </c>
      <c r="F23" s="86">
        <v>18</v>
      </c>
      <c r="G23" s="37">
        <f>H23+I23+J23+K23+L23+M23+N23+O23+P23</f>
        <v>0</v>
      </c>
      <c r="H23" s="88">
        <v>0</v>
      </c>
      <c r="I23" s="89">
        <v>0</v>
      </c>
      <c r="J23" s="89">
        <v>0</v>
      </c>
      <c r="K23" s="88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</row>
    <row r="24" spans="1:16" ht="11.25">
      <c r="A24" s="103"/>
      <c r="B24" s="5" t="s">
        <v>14</v>
      </c>
      <c r="C24" s="15">
        <f>IF(C23=0,0,C23/$C$23)</f>
        <v>1</v>
      </c>
      <c r="D24" s="15">
        <f aca="true" t="shared" si="2" ref="D24:P24">IF(D23=0,0,D23/$C$23)</f>
        <v>0.9051724137931034</v>
      </c>
      <c r="E24" s="15">
        <f t="shared" si="2"/>
        <v>0.017241379310344827</v>
      </c>
      <c r="F24" s="15">
        <f t="shared" si="2"/>
        <v>0.07758620689655173</v>
      </c>
      <c r="G24" s="36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 t="shared" si="2"/>
        <v>0</v>
      </c>
    </row>
    <row r="25" spans="1:16" ht="15">
      <c r="A25" s="102" t="s">
        <v>55</v>
      </c>
      <c r="B25" s="5" t="s">
        <v>13</v>
      </c>
      <c r="C25" s="32">
        <f>D25+E25+F25+G25</f>
        <v>111</v>
      </c>
      <c r="D25" s="86">
        <v>99</v>
      </c>
      <c r="E25" s="86">
        <v>1</v>
      </c>
      <c r="F25" s="86">
        <v>7</v>
      </c>
      <c r="G25" s="37">
        <f>H25+I25+J25+K25+L25+M25+N25+O25+P25</f>
        <v>4</v>
      </c>
      <c r="H25" s="88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8">
        <v>2</v>
      </c>
      <c r="O25" s="88">
        <v>1</v>
      </c>
      <c r="P25" s="88">
        <v>1</v>
      </c>
    </row>
    <row r="26" spans="1:18" ht="11.25">
      <c r="A26" s="103"/>
      <c r="B26" s="5" t="s">
        <v>14</v>
      </c>
      <c r="C26" s="15">
        <f>IF(C25=0,0,C25/$C$25)</f>
        <v>1</v>
      </c>
      <c r="D26" s="15">
        <f aca="true" t="shared" si="3" ref="D26:P26">IF(D25=0,0,D25/$C$25)</f>
        <v>0.8918918918918919</v>
      </c>
      <c r="E26" s="15">
        <f t="shared" si="3"/>
        <v>0.009009009009009009</v>
      </c>
      <c r="F26" s="15">
        <f t="shared" si="3"/>
        <v>0.06306306306306306</v>
      </c>
      <c r="G26" s="36">
        <f t="shared" si="3"/>
        <v>0.036036036036036036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0.018018018018018018</v>
      </c>
      <c r="O26" s="15">
        <f t="shared" si="3"/>
        <v>0.009009009009009009</v>
      </c>
      <c r="P26" s="15">
        <f t="shared" si="3"/>
        <v>0.009009009009009009</v>
      </c>
      <c r="Q26" s="31"/>
      <c r="R26" s="31"/>
    </row>
    <row r="27" spans="1:16" ht="15">
      <c r="A27" s="102" t="s">
        <v>56</v>
      </c>
      <c r="B27" s="5" t="s">
        <v>13</v>
      </c>
      <c r="C27" s="32">
        <f>D27+E27+F27+G27</f>
        <v>13253</v>
      </c>
      <c r="D27" s="86">
        <v>11542</v>
      </c>
      <c r="E27" s="86">
        <v>385</v>
      </c>
      <c r="F27" s="86">
        <v>1208</v>
      </c>
      <c r="G27" s="37">
        <f>H27+I27+J27+K27+L27+M27+N27+O27+P27</f>
        <v>118</v>
      </c>
      <c r="H27" s="88">
        <v>7</v>
      </c>
      <c r="I27" s="88">
        <v>4</v>
      </c>
      <c r="J27" s="89">
        <v>0</v>
      </c>
      <c r="K27" s="88">
        <v>5</v>
      </c>
      <c r="L27" s="88">
        <v>1</v>
      </c>
      <c r="M27" s="88">
        <v>31</v>
      </c>
      <c r="N27" s="88">
        <v>7</v>
      </c>
      <c r="O27" s="88">
        <v>62</v>
      </c>
      <c r="P27" s="88">
        <v>1</v>
      </c>
    </row>
    <row r="28" spans="1:16" ht="11.25">
      <c r="A28" s="103"/>
      <c r="B28" s="5" t="s">
        <v>14</v>
      </c>
      <c r="C28" s="15">
        <f>IF(C27=0,0,C27/$C$27)</f>
        <v>1</v>
      </c>
      <c r="D28" s="15">
        <f aca="true" t="shared" si="4" ref="D28:P28">IF(D27=0,0,D27/$C$27)</f>
        <v>0.8708971553610503</v>
      </c>
      <c r="E28" s="15">
        <f t="shared" si="4"/>
        <v>0.02905002640911492</v>
      </c>
      <c r="F28" s="15">
        <f t="shared" si="4"/>
        <v>0.09114917377197615</v>
      </c>
      <c r="G28" s="36">
        <f t="shared" si="4"/>
        <v>0.008903644457858599</v>
      </c>
      <c r="H28" s="15">
        <f t="shared" si="4"/>
        <v>0.0005281822983475439</v>
      </c>
      <c r="I28" s="15">
        <f t="shared" si="4"/>
        <v>0.00030181845619859656</v>
      </c>
      <c r="J28" s="15">
        <f t="shared" si="4"/>
        <v>0</v>
      </c>
      <c r="K28" s="15">
        <f t="shared" si="4"/>
        <v>0.00037727307024824566</v>
      </c>
      <c r="L28" s="15">
        <f t="shared" si="4"/>
        <v>7.545461404964914E-05</v>
      </c>
      <c r="M28" s="15">
        <f t="shared" si="4"/>
        <v>0.0023390930355391233</v>
      </c>
      <c r="N28" s="15">
        <f t="shared" si="4"/>
        <v>0.0005281822983475439</v>
      </c>
      <c r="O28" s="15">
        <f t="shared" si="4"/>
        <v>0.0046781860710782466</v>
      </c>
      <c r="P28" s="15">
        <f t="shared" si="4"/>
        <v>7.545461404964914E-05</v>
      </c>
    </row>
    <row r="29" spans="1:16" ht="15">
      <c r="A29" s="102" t="s">
        <v>57</v>
      </c>
      <c r="B29" s="5" t="s">
        <v>13</v>
      </c>
      <c r="C29" s="32">
        <f>D29+E29+F29+G29</f>
        <v>122</v>
      </c>
      <c r="D29" s="86">
        <v>110</v>
      </c>
      <c r="E29" s="86">
        <v>2</v>
      </c>
      <c r="F29" s="86">
        <v>10</v>
      </c>
      <c r="G29" s="37">
        <f>H29+I29+J29+K29+L29+M29+N29+O29+P29</f>
        <v>0</v>
      </c>
      <c r="H29" s="89">
        <v>0</v>
      </c>
      <c r="I29" s="89">
        <v>0</v>
      </c>
      <c r="J29" s="89">
        <v>0</v>
      </c>
      <c r="K29" s="88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</row>
    <row r="30" spans="1:16" ht="11.25">
      <c r="A30" s="103"/>
      <c r="B30" s="5" t="s">
        <v>14</v>
      </c>
      <c r="C30" s="15">
        <f>IF(C29=0,0,C29/$C$29)</f>
        <v>1</v>
      </c>
      <c r="D30" s="15">
        <f aca="true" t="shared" si="5" ref="D30:P30">IF(D29=0,0,D29/$C$29)</f>
        <v>0.9016393442622951</v>
      </c>
      <c r="E30" s="15">
        <f t="shared" si="5"/>
        <v>0.01639344262295082</v>
      </c>
      <c r="F30" s="15">
        <f t="shared" si="5"/>
        <v>0.08196721311475409</v>
      </c>
      <c r="G30" s="36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0</v>
      </c>
      <c r="P30" s="15">
        <f t="shared" si="5"/>
        <v>0</v>
      </c>
    </row>
    <row r="31" spans="1:16" ht="15">
      <c r="A31" s="102" t="s">
        <v>58</v>
      </c>
      <c r="B31" s="5" t="s">
        <v>13</v>
      </c>
      <c r="C31" s="32">
        <f>D31+E31+F31+G31</f>
        <v>31</v>
      </c>
      <c r="D31" s="86">
        <v>30</v>
      </c>
      <c r="E31" s="87">
        <v>0</v>
      </c>
      <c r="F31" s="86">
        <v>1</v>
      </c>
      <c r="G31" s="37">
        <f>H31+I31+J31+K31+L31+M31+N31+O31+P31</f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</row>
    <row r="32" spans="1:16" ht="11.25">
      <c r="A32" s="103"/>
      <c r="B32" s="5" t="s">
        <v>14</v>
      </c>
      <c r="C32" s="15">
        <f>IF(C31=0,0,C31/$C$31)</f>
        <v>1</v>
      </c>
      <c r="D32" s="15">
        <f aca="true" t="shared" si="6" ref="D32:P32">IF(D31=0,0,D31/$C$31)</f>
        <v>0.967741935483871</v>
      </c>
      <c r="E32" s="15">
        <f t="shared" si="6"/>
        <v>0</v>
      </c>
      <c r="F32" s="15">
        <f t="shared" si="6"/>
        <v>0.03225806451612903</v>
      </c>
      <c r="G32" s="36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</row>
    <row r="33" spans="1:16" ht="15">
      <c r="A33" s="102" t="s">
        <v>59</v>
      </c>
      <c r="B33" s="5" t="s">
        <v>13</v>
      </c>
      <c r="C33" s="32">
        <f>D33+E33+F33+G33</f>
        <v>366</v>
      </c>
      <c r="D33" s="86">
        <v>349</v>
      </c>
      <c r="E33" s="86">
        <v>2</v>
      </c>
      <c r="F33" s="86">
        <v>13</v>
      </c>
      <c r="G33" s="37">
        <f>H33+I33+J33+K33+L33+M33+N33+O33+P33</f>
        <v>2</v>
      </c>
      <c r="H33" s="89">
        <v>0</v>
      </c>
      <c r="I33" s="89">
        <v>0</v>
      </c>
      <c r="J33" s="89">
        <v>0</v>
      </c>
      <c r="K33" s="88">
        <v>0</v>
      </c>
      <c r="L33" s="89">
        <v>0</v>
      </c>
      <c r="M33" s="89">
        <v>0</v>
      </c>
      <c r="N33" s="89">
        <v>0</v>
      </c>
      <c r="O33" s="88">
        <v>2</v>
      </c>
      <c r="P33" s="89">
        <v>0</v>
      </c>
    </row>
    <row r="34" spans="1:16" ht="11.25">
      <c r="A34" s="103"/>
      <c r="B34" s="5" t="s">
        <v>14</v>
      </c>
      <c r="C34" s="15">
        <f>IF(C33=0,0,C33/$C$33)</f>
        <v>1</v>
      </c>
      <c r="D34" s="15">
        <f aca="true" t="shared" si="7" ref="D34:P34">IF(D33=0,0,D33/$C$33)</f>
        <v>0.953551912568306</v>
      </c>
      <c r="E34" s="15">
        <f t="shared" si="7"/>
        <v>0.00546448087431694</v>
      </c>
      <c r="F34" s="15">
        <f t="shared" si="7"/>
        <v>0.03551912568306011</v>
      </c>
      <c r="G34" s="36">
        <f t="shared" si="7"/>
        <v>0.00546448087431694</v>
      </c>
      <c r="H34" s="15">
        <f t="shared" si="7"/>
        <v>0</v>
      </c>
      <c r="I34" s="15">
        <f t="shared" si="7"/>
        <v>0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0</v>
      </c>
      <c r="O34" s="15">
        <f t="shared" si="7"/>
        <v>0.00546448087431694</v>
      </c>
      <c r="P34" s="15">
        <f t="shared" si="7"/>
        <v>0</v>
      </c>
    </row>
    <row r="35" spans="1:16" ht="15">
      <c r="A35" s="102" t="s">
        <v>60</v>
      </c>
      <c r="B35" s="5" t="s">
        <v>13</v>
      </c>
      <c r="C35" s="47">
        <f>D35+E35+F35+G35</f>
        <v>10423</v>
      </c>
      <c r="D35" s="86">
        <v>9631</v>
      </c>
      <c r="E35" s="86">
        <v>336</v>
      </c>
      <c r="F35" s="86">
        <v>404</v>
      </c>
      <c r="G35" s="48">
        <f>H35+I35+J35+K35+L35+M35+N35+O35+P35</f>
        <v>52</v>
      </c>
      <c r="H35" s="88">
        <v>6</v>
      </c>
      <c r="I35" s="88">
        <v>2</v>
      </c>
      <c r="J35" s="89">
        <v>0</v>
      </c>
      <c r="K35" s="88">
        <v>6</v>
      </c>
      <c r="L35" s="88">
        <v>1</v>
      </c>
      <c r="M35" s="88">
        <v>16</v>
      </c>
      <c r="N35" s="88">
        <v>1</v>
      </c>
      <c r="O35" s="88">
        <v>19</v>
      </c>
      <c r="P35" s="88">
        <v>1</v>
      </c>
    </row>
    <row r="36" spans="1:16" ht="11.25">
      <c r="A36" s="103"/>
      <c r="B36" s="5" t="s">
        <v>14</v>
      </c>
      <c r="C36" s="15">
        <f>IF(C35=0,0,C35/$C$35)</f>
        <v>1</v>
      </c>
      <c r="D36" s="15">
        <f aca="true" t="shared" si="8" ref="D36:P36">IF(D35=0,0,D35/$C$35)</f>
        <v>0.924014199366785</v>
      </c>
      <c r="E36" s="15">
        <f t="shared" si="8"/>
        <v>0.03223640026863667</v>
      </c>
      <c r="F36" s="15">
        <f t="shared" si="8"/>
        <v>0.03876043365633695</v>
      </c>
      <c r="G36" s="36">
        <f t="shared" si="8"/>
        <v>0.004988966708241389</v>
      </c>
      <c r="H36" s="15">
        <f t="shared" si="8"/>
        <v>0.0005756500047970833</v>
      </c>
      <c r="I36" s="15">
        <f t="shared" si="8"/>
        <v>0.00019188333493236112</v>
      </c>
      <c r="J36" s="15">
        <f t="shared" si="8"/>
        <v>0</v>
      </c>
      <c r="K36" s="15">
        <f t="shared" si="8"/>
        <v>0.0005756500047970833</v>
      </c>
      <c r="L36" s="15">
        <f t="shared" si="8"/>
        <v>9.594166746618056E-05</v>
      </c>
      <c r="M36" s="15">
        <f t="shared" si="8"/>
        <v>0.001535066679458889</v>
      </c>
      <c r="N36" s="15">
        <f t="shared" si="8"/>
        <v>9.594166746618056E-05</v>
      </c>
      <c r="O36" s="15">
        <f t="shared" si="8"/>
        <v>0.0018228916818574306</v>
      </c>
      <c r="P36" s="15">
        <f t="shared" si="8"/>
        <v>9.594166746618056E-05</v>
      </c>
    </row>
  </sheetData>
  <sheetProtection/>
  <mergeCells count="20">
    <mergeCell ref="A6:A7"/>
    <mergeCell ref="A4:B5"/>
    <mergeCell ref="A21:A22"/>
    <mergeCell ref="A23:A24"/>
    <mergeCell ref="A3:P3"/>
    <mergeCell ref="A13:A14"/>
    <mergeCell ref="A15:A16"/>
    <mergeCell ref="A17:A18"/>
    <mergeCell ref="A19:A20"/>
    <mergeCell ref="H4:P4"/>
    <mergeCell ref="C4:C5"/>
    <mergeCell ref="D4:G4"/>
    <mergeCell ref="A25:A26"/>
    <mergeCell ref="A27:A28"/>
    <mergeCell ref="A35:A36"/>
    <mergeCell ref="A33:A34"/>
    <mergeCell ref="A9:A10"/>
    <mergeCell ref="A11:A12"/>
    <mergeCell ref="A29:A30"/>
    <mergeCell ref="A31:A32"/>
  </mergeCells>
  <printOptions/>
  <pageMargins left="0.75" right="0.73" top="0.5" bottom="0.5" header="0.25" footer="0.25"/>
  <pageSetup horizontalDpi="600" verticalDpi="600" orientation="landscape" r:id="rId1"/>
  <headerFooter alignWithMargins="0">
    <oddFooter xml:space="preserve">&amp;L&amp;8EEO &amp;A&amp;C&amp;8Page 4 of 34&amp;R&amp;8Updated 10/10/2006
Printed &amp;D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zoomScale="115" zoomScaleNormal="115" zoomScalePageLayoutView="0" workbookViewId="0" topLeftCell="A30">
      <selection activeCell="D8" sqref="D8"/>
    </sheetView>
  </sheetViews>
  <sheetFormatPr defaultColWidth="9.140625" defaultRowHeight="12.75"/>
  <cols>
    <col min="2" max="2" width="9.57421875" style="0" bestFit="1" customWidth="1"/>
    <col min="3" max="3" width="11.28125" style="0" bestFit="1" customWidth="1"/>
    <col min="10" max="10" width="11.7109375" style="0" customWidth="1"/>
  </cols>
  <sheetData>
    <row r="2" spans="1:10" ht="63.75">
      <c r="A2" s="56" t="s">
        <v>65</v>
      </c>
      <c r="B2" s="56" t="s">
        <v>66</v>
      </c>
      <c r="C2" s="57" t="s">
        <v>96</v>
      </c>
      <c r="D2" s="57" t="s">
        <v>5</v>
      </c>
      <c r="E2" s="57" t="s">
        <v>95</v>
      </c>
      <c r="F2" s="57" t="s">
        <v>8</v>
      </c>
      <c r="G2" s="57" t="s">
        <v>100</v>
      </c>
      <c r="H2" s="57" t="s">
        <v>97</v>
      </c>
      <c r="I2" s="58" t="s">
        <v>61</v>
      </c>
      <c r="J2" s="82" t="s">
        <v>103</v>
      </c>
    </row>
    <row r="3" spans="1:10" ht="15">
      <c r="A3" s="59" t="s">
        <v>69</v>
      </c>
      <c r="B3" s="45">
        <v>496</v>
      </c>
      <c r="C3" s="65">
        <v>18</v>
      </c>
      <c r="D3" s="65">
        <v>322</v>
      </c>
      <c r="E3" s="65">
        <v>104</v>
      </c>
      <c r="F3" s="65">
        <v>50</v>
      </c>
      <c r="G3" s="65">
        <v>0</v>
      </c>
      <c r="H3" s="65">
        <v>1</v>
      </c>
      <c r="I3" s="65">
        <v>1</v>
      </c>
      <c r="J3" s="53">
        <v>1</v>
      </c>
    </row>
    <row r="4" spans="1:10" ht="25.5">
      <c r="A4" s="55" t="s">
        <v>102</v>
      </c>
      <c r="B4" s="66"/>
      <c r="C4" s="67">
        <f>C3/B3*100</f>
        <v>3.6290322580645165</v>
      </c>
      <c r="D4" s="67">
        <f>D3/B3*100</f>
        <v>64.91935483870968</v>
      </c>
      <c r="E4" s="67">
        <f>E3/B3*100</f>
        <v>20.967741935483872</v>
      </c>
      <c r="F4" s="67">
        <f>F3/B3*100</f>
        <v>10.080645161290322</v>
      </c>
      <c r="G4" s="67">
        <v>0</v>
      </c>
      <c r="H4" s="67">
        <v>0</v>
      </c>
      <c r="I4" s="67">
        <f>I3/B3*100</f>
        <v>0.20161290322580644</v>
      </c>
      <c r="J4" s="68">
        <f>J3/B3*100</f>
        <v>0.20161290322580644</v>
      </c>
    </row>
    <row r="5" spans="1:10" ht="12.75">
      <c r="A5" s="55" t="s">
        <v>101</v>
      </c>
      <c r="B5" s="69"/>
      <c r="C5" s="70">
        <v>10.7</v>
      </c>
      <c r="D5" s="70">
        <v>72.7</v>
      </c>
      <c r="E5" s="70">
        <v>10.5</v>
      </c>
      <c r="F5" s="70">
        <v>3.6</v>
      </c>
      <c r="G5" s="70">
        <v>0.2</v>
      </c>
      <c r="H5" s="70">
        <v>0.6</v>
      </c>
      <c r="I5" s="70">
        <v>0.3</v>
      </c>
      <c r="J5" s="71">
        <v>2.27</v>
      </c>
    </row>
    <row r="6" spans="1:10" ht="15">
      <c r="A6" s="59" t="s">
        <v>70</v>
      </c>
      <c r="B6" s="45">
        <v>366</v>
      </c>
      <c r="C6" s="65">
        <v>10</v>
      </c>
      <c r="D6" s="65">
        <v>242</v>
      </c>
      <c r="E6" s="65">
        <v>87</v>
      </c>
      <c r="F6" s="65">
        <v>24</v>
      </c>
      <c r="G6" s="65">
        <v>0</v>
      </c>
      <c r="H6" s="65">
        <v>1</v>
      </c>
      <c r="I6" s="65">
        <v>2</v>
      </c>
      <c r="J6" s="71">
        <v>2</v>
      </c>
    </row>
    <row r="7" spans="1:10" ht="25.5">
      <c r="A7" s="55" t="s">
        <v>102</v>
      </c>
      <c r="B7" s="66"/>
      <c r="C7" s="67">
        <f>C6/B6*100</f>
        <v>2.73224043715847</v>
      </c>
      <c r="D7" s="67">
        <f>D6/B6*100</f>
        <v>66.12021857923497</v>
      </c>
      <c r="E7" s="67">
        <f>E6/B6*100</f>
        <v>23.770491803278688</v>
      </c>
      <c r="F7" s="67">
        <f>F6/B6*100</f>
        <v>6.557377049180328</v>
      </c>
      <c r="G7" s="67">
        <v>0</v>
      </c>
      <c r="H7" s="67">
        <f>H6/B6*100</f>
        <v>0.273224043715847</v>
      </c>
      <c r="I7" s="67">
        <v>0</v>
      </c>
      <c r="J7" s="68">
        <f>J6/B6*100</f>
        <v>0.546448087431694</v>
      </c>
    </row>
    <row r="8" spans="1:10" ht="12.75">
      <c r="A8" s="55" t="s">
        <v>101</v>
      </c>
      <c r="B8" s="69"/>
      <c r="C8" s="72">
        <v>10.7</v>
      </c>
      <c r="D8" s="72">
        <v>72.7</v>
      </c>
      <c r="E8" s="72">
        <v>10.5</v>
      </c>
      <c r="F8" s="72">
        <v>3.6</v>
      </c>
      <c r="G8" s="72">
        <v>0.2</v>
      </c>
      <c r="H8" s="72">
        <v>0.6</v>
      </c>
      <c r="I8" s="72">
        <v>0.8</v>
      </c>
      <c r="J8" s="71">
        <v>2.27</v>
      </c>
    </row>
    <row r="9" spans="1:10" ht="15">
      <c r="A9" s="59" t="s">
        <v>71</v>
      </c>
      <c r="B9" s="45">
        <v>13253</v>
      </c>
      <c r="C9" s="65">
        <v>932</v>
      </c>
      <c r="D9" s="65">
        <v>9063</v>
      </c>
      <c r="E9" s="65">
        <v>2418</v>
      </c>
      <c r="F9" s="65">
        <v>590</v>
      </c>
      <c r="G9" s="65">
        <v>20</v>
      </c>
      <c r="H9" s="65">
        <v>135</v>
      </c>
      <c r="I9" s="65">
        <v>95</v>
      </c>
      <c r="J9" s="71">
        <v>118</v>
      </c>
    </row>
    <row r="10" spans="1:10" ht="25.5">
      <c r="A10" s="55" t="s">
        <v>102</v>
      </c>
      <c r="B10" s="66"/>
      <c r="C10" s="67">
        <f>C9/B9*100</f>
        <v>7.0323700294273</v>
      </c>
      <c r="D10" s="67">
        <f>D9/B9*100</f>
        <v>68.384516713197</v>
      </c>
      <c r="E10" s="67">
        <f>E9/B9*100</f>
        <v>18.244925677205163</v>
      </c>
      <c r="F10" s="67">
        <f>F9/B9*100</f>
        <v>4.451822228929299</v>
      </c>
      <c r="G10" s="67">
        <f>G9/B9*100</f>
        <v>0.15090922809929827</v>
      </c>
      <c r="H10" s="67">
        <f>H9/B9*100</f>
        <v>1.0186372896702633</v>
      </c>
      <c r="I10" s="67">
        <f>I9/B9*100</f>
        <v>0.7168188334716669</v>
      </c>
      <c r="J10" s="68">
        <f>J9/B9*100</f>
        <v>0.8903644457858598</v>
      </c>
    </row>
    <row r="11" spans="1:10" ht="12.75">
      <c r="A11" s="55" t="s">
        <v>101</v>
      </c>
      <c r="B11" s="69"/>
      <c r="C11" s="72">
        <v>10.7</v>
      </c>
      <c r="D11" s="72">
        <v>72.7</v>
      </c>
      <c r="E11" s="72">
        <v>10.5</v>
      </c>
      <c r="F11" s="72">
        <v>3.6</v>
      </c>
      <c r="G11" s="72">
        <v>0.2</v>
      </c>
      <c r="H11" s="72">
        <v>0.6</v>
      </c>
      <c r="I11" s="72">
        <v>0.8</v>
      </c>
      <c r="J11" s="71">
        <v>2.27</v>
      </c>
    </row>
    <row r="12" spans="1:10" ht="15">
      <c r="A12" s="59" t="s">
        <v>72</v>
      </c>
      <c r="B12" s="45">
        <f>C12+D12+E12+F12+G12+H12+I12</f>
        <v>175</v>
      </c>
      <c r="C12" s="65">
        <v>7</v>
      </c>
      <c r="D12" s="65">
        <v>122</v>
      </c>
      <c r="E12" s="65">
        <v>37</v>
      </c>
      <c r="F12" s="65">
        <v>7</v>
      </c>
      <c r="G12" s="65">
        <v>0</v>
      </c>
      <c r="H12" s="65">
        <v>1</v>
      </c>
      <c r="I12" s="65">
        <v>1</v>
      </c>
      <c r="J12" s="71">
        <v>2</v>
      </c>
    </row>
    <row r="13" spans="1:10" ht="25.5">
      <c r="A13" s="55" t="s">
        <v>102</v>
      </c>
      <c r="B13" s="66"/>
      <c r="C13" s="67">
        <f>C12/B12*100</f>
        <v>4</v>
      </c>
      <c r="D13" s="67">
        <f>D12/B12*100</f>
        <v>69.71428571428572</v>
      </c>
      <c r="E13" s="67">
        <f>E12/B12*100</f>
        <v>21.142857142857142</v>
      </c>
      <c r="F13" s="67">
        <f>F12/B12*100</f>
        <v>4</v>
      </c>
      <c r="G13" s="67">
        <v>0</v>
      </c>
      <c r="H13" s="67">
        <f>H12/B12*100</f>
        <v>0.5714285714285714</v>
      </c>
      <c r="I13" s="67">
        <f>I12/B12*100</f>
        <v>0.5714285714285714</v>
      </c>
      <c r="J13" s="68">
        <f>J12/B12*100</f>
        <v>1.1428571428571428</v>
      </c>
    </row>
    <row r="14" spans="1:10" ht="12.75">
      <c r="A14" s="55" t="s">
        <v>101</v>
      </c>
      <c r="B14" s="69"/>
      <c r="C14" s="72">
        <v>10.7</v>
      </c>
      <c r="D14" s="72">
        <v>72.7</v>
      </c>
      <c r="E14" s="72">
        <v>10.5</v>
      </c>
      <c r="F14" s="72">
        <v>3.6</v>
      </c>
      <c r="G14" s="72">
        <v>0.2</v>
      </c>
      <c r="H14" s="72">
        <v>0.6</v>
      </c>
      <c r="I14" s="72">
        <v>0.8</v>
      </c>
      <c r="J14" s="71">
        <v>2.27</v>
      </c>
    </row>
    <row r="15" spans="1:10" ht="15">
      <c r="A15" s="59" t="s">
        <v>73</v>
      </c>
      <c r="B15" s="45">
        <f>C15+D15+E15+F15+G15+H15+I15</f>
        <v>31</v>
      </c>
      <c r="C15" s="65">
        <v>3</v>
      </c>
      <c r="D15" s="65">
        <v>21</v>
      </c>
      <c r="E15" s="65">
        <v>6</v>
      </c>
      <c r="F15" s="65">
        <v>1</v>
      </c>
      <c r="G15" s="65">
        <v>0</v>
      </c>
      <c r="H15" s="65">
        <v>0</v>
      </c>
      <c r="I15" s="65">
        <v>0</v>
      </c>
      <c r="J15" s="71">
        <v>0</v>
      </c>
    </row>
    <row r="16" spans="1:10" ht="25.5">
      <c r="A16" s="55" t="s">
        <v>102</v>
      </c>
      <c r="B16" s="66"/>
      <c r="C16" s="67">
        <f>C15/B15*100</f>
        <v>9.67741935483871</v>
      </c>
      <c r="D16" s="67">
        <f>D15/B15*100</f>
        <v>67.74193548387096</v>
      </c>
      <c r="E16" s="67">
        <f>E15/B15*100</f>
        <v>19.35483870967742</v>
      </c>
      <c r="F16" s="67">
        <f>F15/B15*100</f>
        <v>3.225806451612903</v>
      </c>
      <c r="G16" s="67">
        <v>0</v>
      </c>
      <c r="H16" s="67">
        <v>0</v>
      </c>
      <c r="I16" s="67">
        <v>0</v>
      </c>
      <c r="J16" s="68">
        <v>0</v>
      </c>
    </row>
    <row r="17" spans="1:10" ht="12.75">
      <c r="A17" s="55" t="s">
        <v>101</v>
      </c>
      <c r="B17" s="69"/>
      <c r="C17" s="72">
        <v>10.7</v>
      </c>
      <c r="D17" s="72">
        <v>72.7</v>
      </c>
      <c r="E17" s="72">
        <v>10.5</v>
      </c>
      <c r="F17" s="72">
        <v>3.6</v>
      </c>
      <c r="G17" s="72">
        <v>0.2</v>
      </c>
      <c r="H17" s="72">
        <v>0.6</v>
      </c>
      <c r="I17" s="72">
        <v>0.8</v>
      </c>
      <c r="J17" s="71">
        <v>2.27</v>
      </c>
    </row>
    <row r="18" spans="1:10" ht="15">
      <c r="A18" s="59" t="s">
        <v>74</v>
      </c>
      <c r="B18" s="45">
        <f>C18+D18+E18+F18+G18+H18+I18</f>
        <v>1353</v>
      </c>
      <c r="C18" s="65">
        <v>53</v>
      </c>
      <c r="D18" s="65">
        <v>1005</v>
      </c>
      <c r="E18" s="65">
        <v>195</v>
      </c>
      <c r="F18" s="65">
        <v>85</v>
      </c>
      <c r="G18" s="65">
        <v>0</v>
      </c>
      <c r="H18" s="65">
        <v>3</v>
      </c>
      <c r="I18" s="65">
        <v>12</v>
      </c>
      <c r="J18" s="71">
        <v>4</v>
      </c>
    </row>
    <row r="19" spans="1:10" ht="25.5">
      <c r="A19" s="55" t="s">
        <v>102</v>
      </c>
      <c r="B19" s="66"/>
      <c r="C19" s="67">
        <f>C18/B18*100</f>
        <v>3.917220990391722</v>
      </c>
      <c r="D19" s="67">
        <f>D18/B18*100</f>
        <v>74.27937915742794</v>
      </c>
      <c r="E19" s="67">
        <f>E18/B18*100</f>
        <v>14.412416851441243</v>
      </c>
      <c r="F19" s="67">
        <f>F18/B18*100</f>
        <v>6.2823355506282335</v>
      </c>
      <c r="G19" s="67">
        <v>0</v>
      </c>
      <c r="H19" s="67">
        <f>H18/B18*100</f>
        <v>0.22172949002217296</v>
      </c>
      <c r="I19" s="67">
        <f>I18/B18*100</f>
        <v>0.8869179600886918</v>
      </c>
      <c r="J19" s="68">
        <f>J18/B18*100</f>
        <v>0.29563932002956395</v>
      </c>
    </row>
    <row r="20" spans="1:10" ht="12.75">
      <c r="A20" s="55" t="s">
        <v>101</v>
      </c>
      <c r="B20" s="69"/>
      <c r="C20" s="72">
        <v>10.7</v>
      </c>
      <c r="D20" s="72">
        <v>72.7</v>
      </c>
      <c r="E20" s="72">
        <v>10.5</v>
      </c>
      <c r="F20" s="72">
        <v>3.6</v>
      </c>
      <c r="G20" s="72">
        <v>0.2</v>
      </c>
      <c r="H20" s="72">
        <v>0.6</v>
      </c>
      <c r="I20" s="72">
        <v>0.8</v>
      </c>
      <c r="J20" s="71">
        <v>2.27</v>
      </c>
    </row>
    <row r="21" spans="1:10" ht="15">
      <c r="A21" s="59" t="s">
        <v>75</v>
      </c>
      <c r="B21" s="45">
        <f>C21+D21+E21+F21+G21+H21+I21</f>
        <v>57</v>
      </c>
      <c r="C21" s="65">
        <v>13</v>
      </c>
      <c r="D21" s="65">
        <v>7</v>
      </c>
      <c r="E21" s="65">
        <v>33</v>
      </c>
      <c r="F21" s="65">
        <v>4</v>
      </c>
      <c r="G21" s="65">
        <v>0</v>
      </c>
      <c r="H21" s="65">
        <v>0</v>
      </c>
      <c r="I21" s="65">
        <v>0</v>
      </c>
      <c r="J21" s="71">
        <v>1</v>
      </c>
    </row>
    <row r="22" spans="1:10" ht="25.5">
      <c r="A22" s="55" t="s">
        <v>102</v>
      </c>
      <c r="B22" s="66"/>
      <c r="C22" s="67">
        <f>C21/B21*100</f>
        <v>22.807017543859647</v>
      </c>
      <c r="D22" s="67">
        <f>D21/B21*100</f>
        <v>12.280701754385964</v>
      </c>
      <c r="E22" s="67">
        <f>E21/B21*100</f>
        <v>57.89473684210527</v>
      </c>
      <c r="F22" s="67">
        <f>F21/B21*100</f>
        <v>7.017543859649122</v>
      </c>
      <c r="G22" s="67">
        <v>0</v>
      </c>
      <c r="H22" s="67">
        <v>0</v>
      </c>
      <c r="I22" s="67">
        <v>0</v>
      </c>
      <c r="J22" s="68">
        <f>J21/B21*100</f>
        <v>1.7543859649122806</v>
      </c>
    </row>
    <row r="23" spans="1:10" ht="12.75">
      <c r="A23" s="55" t="s">
        <v>101</v>
      </c>
      <c r="B23" s="69"/>
      <c r="C23" s="72">
        <v>10.7</v>
      </c>
      <c r="D23" s="72">
        <v>72.7</v>
      </c>
      <c r="E23" s="72">
        <v>10.5</v>
      </c>
      <c r="F23" s="72">
        <v>3.6</v>
      </c>
      <c r="G23" s="72">
        <v>0.2</v>
      </c>
      <c r="H23" s="72">
        <v>0.6</v>
      </c>
      <c r="I23" s="72">
        <v>0.8</v>
      </c>
      <c r="J23" s="71">
        <v>2.27</v>
      </c>
    </row>
    <row r="24" spans="1:10" ht="15">
      <c r="A24" s="59" t="s">
        <v>76</v>
      </c>
      <c r="B24" s="45">
        <f>C24+D24+E24+F24+G24+H24+I24</f>
        <v>2785</v>
      </c>
      <c r="C24" s="65">
        <v>76</v>
      </c>
      <c r="D24" s="65">
        <v>2179</v>
      </c>
      <c r="E24" s="65">
        <v>242</v>
      </c>
      <c r="F24" s="65">
        <v>258</v>
      </c>
      <c r="G24" s="65">
        <v>1</v>
      </c>
      <c r="H24" s="65">
        <v>14</v>
      </c>
      <c r="I24" s="65">
        <v>15</v>
      </c>
      <c r="J24" s="71">
        <v>23</v>
      </c>
    </row>
    <row r="25" spans="1:10" ht="25.5">
      <c r="A25" s="55" t="s">
        <v>102</v>
      </c>
      <c r="B25" s="66"/>
      <c r="C25" s="67">
        <f>C24/B24*100</f>
        <v>2.7289048473967683</v>
      </c>
      <c r="D25" s="67">
        <f>D24/B24*100</f>
        <v>78.24057450628366</v>
      </c>
      <c r="E25" s="67">
        <f>E24/B24*100</f>
        <v>8.689407540394974</v>
      </c>
      <c r="F25" s="67">
        <f>F24/B24*100</f>
        <v>9.26391382405745</v>
      </c>
      <c r="G25" s="67">
        <f>G24/B24*100</f>
        <v>0.03590664272890485</v>
      </c>
      <c r="H25" s="67">
        <f>H24/B24*100</f>
        <v>0.5026929982046678</v>
      </c>
      <c r="I25" s="67">
        <f>I24/B24*100</f>
        <v>0.5385996409335727</v>
      </c>
      <c r="J25" s="68">
        <f>J24/B24*100</f>
        <v>0.8258527827648114</v>
      </c>
    </row>
    <row r="26" spans="1:10" ht="12.75">
      <c r="A26" s="55" t="s">
        <v>101</v>
      </c>
      <c r="B26" s="69"/>
      <c r="C26" s="72">
        <v>10.7</v>
      </c>
      <c r="D26" s="72">
        <v>72.7</v>
      </c>
      <c r="E26" s="72">
        <v>10.5</v>
      </c>
      <c r="F26" s="72">
        <v>3.6</v>
      </c>
      <c r="G26" s="72">
        <v>0.2</v>
      </c>
      <c r="H26" s="72">
        <v>0.6</v>
      </c>
      <c r="I26" s="72">
        <v>0.8</v>
      </c>
      <c r="J26" s="71">
        <v>2.27</v>
      </c>
    </row>
    <row r="27" spans="1:10" ht="15">
      <c r="A27" s="59" t="s">
        <v>77</v>
      </c>
      <c r="B27" s="45">
        <f>C27+D27+E27+F27+G27+H27+I27</f>
        <v>12466</v>
      </c>
      <c r="C27" s="65">
        <v>343</v>
      </c>
      <c r="D27" s="65">
        <v>10340</v>
      </c>
      <c r="E27" s="65">
        <v>1012</v>
      </c>
      <c r="F27" s="65">
        <v>616</v>
      </c>
      <c r="G27" s="65">
        <v>29</v>
      </c>
      <c r="H27" s="65">
        <v>82</v>
      </c>
      <c r="I27" s="65">
        <v>44</v>
      </c>
      <c r="J27" s="71">
        <v>49</v>
      </c>
    </row>
    <row r="28" spans="1:10" ht="25.5">
      <c r="A28" s="55" t="s">
        <v>102</v>
      </c>
      <c r="B28" s="66"/>
      <c r="C28" s="67">
        <f>C27/B27*100</f>
        <v>2.7514840365794964</v>
      </c>
      <c r="D28" s="67">
        <f>D27/B27*100</f>
        <v>82.9456120648163</v>
      </c>
      <c r="E28" s="67">
        <f>E27/B27*100</f>
        <v>8.118081180811808</v>
      </c>
      <c r="F28" s="67">
        <f>F27/B27*100</f>
        <v>4.941440718755014</v>
      </c>
      <c r="G28" s="67">
        <f>G27/B27*100</f>
        <v>0.2326327611102198</v>
      </c>
      <c r="H28" s="67">
        <f>H27/B27*100</f>
        <v>0.6577891865875181</v>
      </c>
      <c r="I28" s="67">
        <f>I27/B27*100</f>
        <v>0.3529600513396438</v>
      </c>
      <c r="J28" s="68">
        <f>J27/B27*100</f>
        <v>0.39306914808278515</v>
      </c>
    </row>
    <row r="29" spans="1:10" ht="12.75">
      <c r="A29" s="55" t="s">
        <v>101</v>
      </c>
      <c r="B29" s="69"/>
      <c r="C29" s="72">
        <v>10.7</v>
      </c>
      <c r="D29" s="72">
        <v>72.7</v>
      </c>
      <c r="E29" s="72">
        <v>10.5</v>
      </c>
      <c r="F29" s="72">
        <v>3.6</v>
      </c>
      <c r="G29" s="72">
        <v>0.2</v>
      </c>
      <c r="H29" s="72">
        <v>0.6</v>
      </c>
      <c r="I29" s="72">
        <v>0.8</v>
      </c>
      <c r="J29" s="71">
        <v>2.27</v>
      </c>
    </row>
    <row r="30" spans="1:10" ht="15">
      <c r="A30" s="59" t="s">
        <v>78</v>
      </c>
      <c r="B30" s="45">
        <f>C30+D30+E30+F30+G30+H30+I30</f>
        <v>232</v>
      </c>
      <c r="C30" s="65">
        <v>6</v>
      </c>
      <c r="D30" s="65">
        <v>144</v>
      </c>
      <c r="E30" s="65">
        <v>56</v>
      </c>
      <c r="F30" s="65">
        <v>24</v>
      </c>
      <c r="G30" s="65">
        <v>0</v>
      </c>
      <c r="H30" s="65">
        <v>2</v>
      </c>
      <c r="I30" s="65">
        <v>0</v>
      </c>
      <c r="J30" s="71">
        <v>0</v>
      </c>
    </row>
    <row r="31" spans="1:10" ht="25.5">
      <c r="A31" s="55" t="s">
        <v>102</v>
      </c>
      <c r="B31" s="66"/>
      <c r="C31" s="67">
        <f>C30/B30*100</f>
        <v>2.586206896551724</v>
      </c>
      <c r="D31" s="67">
        <f>D30/B30*100</f>
        <v>62.06896551724138</v>
      </c>
      <c r="E31" s="67">
        <f>E30/B30*100</f>
        <v>24.137931034482758</v>
      </c>
      <c r="F31" s="67">
        <f>F30/B30*100</f>
        <v>10.344827586206897</v>
      </c>
      <c r="G31" s="67">
        <f>G30/B30*100</f>
        <v>0</v>
      </c>
      <c r="H31" s="67">
        <f>H30/B30*100</f>
        <v>0.8620689655172413</v>
      </c>
      <c r="I31" s="67">
        <f>I30/B30*100</f>
        <v>0</v>
      </c>
      <c r="J31" s="68">
        <f>J30/B30*100</f>
        <v>0</v>
      </c>
    </row>
    <row r="32" spans="1:10" ht="12.75">
      <c r="A32" s="55" t="s">
        <v>101</v>
      </c>
      <c r="B32" s="69"/>
      <c r="C32" s="72">
        <v>10.7</v>
      </c>
      <c r="D32" s="72">
        <v>72.7</v>
      </c>
      <c r="E32" s="72">
        <v>10.5</v>
      </c>
      <c r="F32" s="72">
        <v>3.6</v>
      </c>
      <c r="G32" s="72">
        <v>0.2</v>
      </c>
      <c r="H32" s="72">
        <v>0.6</v>
      </c>
      <c r="I32" s="72">
        <v>0.8</v>
      </c>
      <c r="J32" s="71">
        <v>2.27</v>
      </c>
    </row>
    <row r="33" spans="1:10" ht="15">
      <c r="A33" s="59" t="s">
        <v>79</v>
      </c>
      <c r="B33" s="45">
        <f>C33+D33+E33+F33+G33+H33+I33</f>
        <v>111</v>
      </c>
      <c r="C33" s="65">
        <v>1</v>
      </c>
      <c r="D33" s="65">
        <v>65</v>
      </c>
      <c r="E33" s="65">
        <v>35</v>
      </c>
      <c r="F33" s="65">
        <v>8</v>
      </c>
      <c r="G33" s="65">
        <v>0</v>
      </c>
      <c r="H33" s="65">
        <v>0</v>
      </c>
      <c r="I33" s="65">
        <v>2</v>
      </c>
      <c r="J33" s="73">
        <v>4</v>
      </c>
    </row>
    <row r="34" spans="1:10" ht="25.5">
      <c r="A34" s="55" t="s">
        <v>102</v>
      </c>
      <c r="B34" s="66"/>
      <c r="C34" s="67">
        <f>C33/B33*100</f>
        <v>0.9009009009009009</v>
      </c>
      <c r="D34" s="67">
        <f>D33/B33*100</f>
        <v>58.55855855855856</v>
      </c>
      <c r="E34" s="67">
        <f>E33/B33*100</f>
        <v>31.53153153153153</v>
      </c>
      <c r="F34" s="67">
        <f>F33/B33*100</f>
        <v>7.207207207207207</v>
      </c>
      <c r="G34" s="67">
        <v>0</v>
      </c>
      <c r="H34" s="67">
        <v>0</v>
      </c>
      <c r="I34" s="67">
        <f>I33/B33*100</f>
        <v>1.8018018018018018</v>
      </c>
      <c r="J34" s="68">
        <f>J33/B33*100</f>
        <v>3.6036036036036037</v>
      </c>
    </row>
    <row r="35" spans="1:10" ht="12.75">
      <c r="A35" s="55" t="s">
        <v>101</v>
      </c>
      <c r="B35" s="69"/>
      <c r="C35" s="72">
        <v>10.7</v>
      </c>
      <c r="D35" s="72">
        <v>72.7</v>
      </c>
      <c r="E35" s="72">
        <v>10.5</v>
      </c>
      <c r="F35" s="72">
        <v>3.6</v>
      </c>
      <c r="G35" s="72">
        <f>G33/B33*100</f>
        <v>0</v>
      </c>
      <c r="H35" s="72">
        <f>H33/B33*100</f>
        <v>0</v>
      </c>
      <c r="I35" s="72">
        <v>0.8</v>
      </c>
      <c r="J35" s="71">
        <v>2.27</v>
      </c>
    </row>
    <row r="36" spans="1:10" ht="15">
      <c r="A36" s="59" t="s">
        <v>80</v>
      </c>
      <c r="B36" s="45">
        <f>C36+D36+E36+F36+G36+H36+I36</f>
        <v>753</v>
      </c>
      <c r="C36" s="65">
        <v>19</v>
      </c>
      <c r="D36" s="65">
        <v>415</v>
      </c>
      <c r="E36" s="65">
        <v>273</v>
      </c>
      <c r="F36" s="65">
        <v>36</v>
      </c>
      <c r="G36" s="65">
        <v>0</v>
      </c>
      <c r="H36" s="65">
        <v>4</v>
      </c>
      <c r="I36" s="65">
        <v>6</v>
      </c>
      <c r="J36" s="71">
        <v>4</v>
      </c>
    </row>
    <row r="37" spans="1:10" ht="25.5">
      <c r="A37" s="55" t="s">
        <v>102</v>
      </c>
      <c r="B37" s="66"/>
      <c r="C37" s="67">
        <f>C36/B36*100</f>
        <v>2.5232403718459495</v>
      </c>
      <c r="D37" s="67">
        <f>D36/B36*100</f>
        <v>55.112881806108895</v>
      </c>
      <c r="E37" s="67">
        <f>E36/B36*100</f>
        <v>36.254980079681275</v>
      </c>
      <c r="F37" s="67">
        <f>F36/B36*100</f>
        <v>4.780876494023905</v>
      </c>
      <c r="G37" s="67">
        <f>G36/B36*100</f>
        <v>0</v>
      </c>
      <c r="H37" s="67">
        <f>H36/B36*100</f>
        <v>0.5312084993359893</v>
      </c>
      <c r="I37" s="67">
        <f>I36/B36*100</f>
        <v>0.796812749003984</v>
      </c>
      <c r="J37" s="68">
        <f>J36/B36*100</f>
        <v>0.5312084993359893</v>
      </c>
    </row>
    <row r="38" spans="1:10" ht="12.75">
      <c r="A38" s="55" t="s">
        <v>101</v>
      </c>
      <c r="B38" s="69"/>
      <c r="C38" s="72">
        <v>10.7</v>
      </c>
      <c r="D38" s="72">
        <v>72.7</v>
      </c>
      <c r="E38" s="72">
        <v>10.5</v>
      </c>
      <c r="F38" s="72">
        <v>3.6</v>
      </c>
      <c r="G38" s="72">
        <v>0.2</v>
      </c>
      <c r="H38" s="72">
        <v>0.6</v>
      </c>
      <c r="I38" s="72">
        <v>0.8</v>
      </c>
      <c r="J38" s="71">
        <v>2.27</v>
      </c>
    </row>
    <row r="39" spans="1:10" ht="15">
      <c r="A39" s="59" t="s">
        <v>81</v>
      </c>
      <c r="B39" s="45">
        <f>C39+D39+E39+F39+G39+H39+I39</f>
        <v>122</v>
      </c>
      <c r="C39" s="65">
        <v>4</v>
      </c>
      <c r="D39" s="65">
        <v>75</v>
      </c>
      <c r="E39" s="65">
        <v>26</v>
      </c>
      <c r="F39" s="65">
        <v>15</v>
      </c>
      <c r="G39" s="65">
        <v>0</v>
      </c>
      <c r="H39" s="65">
        <v>1</v>
      </c>
      <c r="I39" s="65">
        <v>1</v>
      </c>
      <c r="J39" s="71">
        <v>0</v>
      </c>
    </row>
    <row r="40" spans="1:10" ht="25.5">
      <c r="A40" s="55" t="s">
        <v>102</v>
      </c>
      <c r="B40" s="66"/>
      <c r="C40" s="67">
        <f>C39/B39*100</f>
        <v>3.278688524590164</v>
      </c>
      <c r="D40" s="67">
        <f>D39/B39*100</f>
        <v>61.47540983606557</v>
      </c>
      <c r="E40" s="67">
        <f>E39/B39*100</f>
        <v>21.311475409836063</v>
      </c>
      <c r="F40" s="67">
        <f>F39/B39*100</f>
        <v>12.295081967213115</v>
      </c>
      <c r="G40" s="67">
        <f>G39/B39*100</f>
        <v>0</v>
      </c>
      <c r="H40" s="67">
        <f>H39/B39*100</f>
        <v>0.819672131147541</v>
      </c>
      <c r="I40" s="67">
        <f>I39/B39*100</f>
        <v>0.819672131147541</v>
      </c>
      <c r="J40" s="68">
        <f>J39/B39*100</f>
        <v>0</v>
      </c>
    </row>
    <row r="41" spans="1:10" ht="12.75">
      <c r="A41" s="55" t="s">
        <v>101</v>
      </c>
      <c r="B41" s="69"/>
      <c r="C41" s="72">
        <v>10.7</v>
      </c>
      <c r="D41" s="72">
        <v>72.7</v>
      </c>
      <c r="E41" s="72">
        <v>10.5</v>
      </c>
      <c r="F41" s="72">
        <v>3.6</v>
      </c>
      <c r="G41" s="72">
        <v>0.2</v>
      </c>
      <c r="H41" s="72">
        <v>0.6</v>
      </c>
      <c r="I41" s="72">
        <v>0.8</v>
      </c>
      <c r="J41" s="71">
        <v>2.27</v>
      </c>
    </row>
    <row r="42" spans="1:10" ht="12.75">
      <c r="A42" s="60" t="s">
        <v>98</v>
      </c>
      <c r="B42" s="74">
        <f>SUM(B36,B39,B33,B30,B27,B24,B21,B18,B15,B12,B9,B6,B3)</f>
        <v>32200</v>
      </c>
      <c r="C42" s="74">
        <f aca="true" t="shared" si="0" ref="C42:H42">SUM(C3,C6,C9,C12,C15,C18,C21,C24,C27,C30,C33,C36,C39)</f>
        <v>1485</v>
      </c>
      <c r="D42" s="74">
        <f t="shared" si="0"/>
        <v>24000</v>
      </c>
      <c r="E42" s="74">
        <f t="shared" si="0"/>
        <v>4524</v>
      </c>
      <c r="F42" s="74">
        <f t="shared" si="0"/>
        <v>1718</v>
      </c>
      <c r="G42" s="75">
        <f t="shared" si="0"/>
        <v>50</v>
      </c>
      <c r="H42" s="74">
        <f t="shared" si="0"/>
        <v>244</v>
      </c>
      <c r="I42" s="69">
        <f>SUM(I3,I6,I9,I12,I15,I18,I21,I24,I21,I27,I30,I33,I36,I39)</f>
        <v>179</v>
      </c>
      <c r="J42" s="71">
        <f>SUM(J3,J6,J9,J12,J15,J18,J21,J24,J27,J30,J33,J36,J39)</f>
        <v>208</v>
      </c>
    </row>
    <row r="43" spans="1:10" ht="25.5">
      <c r="A43" s="55" t="s">
        <v>102</v>
      </c>
      <c r="B43" s="74"/>
      <c r="C43" s="76">
        <f>C42/B42*100</f>
        <v>4.611801242236025</v>
      </c>
      <c r="D43" s="76">
        <f>D42/B42*100</f>
        <v>74.53416149068323</v>
      </c>
      <c r="E43" s="76">
        <f>E42/B42*100</f>
        <v>14.04968944099379</v>
      </c>
      <c r="F43" s="76">
        <f>F42/B42*100</f>
        <v>5.3354037267080745</v>
      </c>
      <c r="G43" s="76">
        <f>G42/B42*100</f>
        <v>0.15527950310559005</v>
      </c>
      <c r="H43" s="76">
        <f>H42/B42*100</f>
        <v>0.7577639751552795</v>
      </c>
      <c r="I43" s="67">
        <f>I42/B42*100</f>
        <v>0.5559006211180124</v>
      </c>
      <c r="J43" s="68">
        <f>J42/B42*100</f>
        <v>0.6459627329192547</v>
      </c>
    </row>
    <row r="44" spans="1:10" ht="12.75">
      <c r="A44" s="55" t="s">
        <v>101</v>
      </c>
      <c r="B44" s="69"/>
      <c r="C44" s="72">
        <v>10.7</v>
      </c>
      <c r="D44" s="72">
        <v>72.7</v>
      </c>
      <c r="E44" s="72">
        <v>10.5</v>
      </c>
      <c r="F44" s="72">
        <v>3.6</v>
      </c>
      <c r="G44" s="72">
        <v>0.2</v>
      </c>
      <c r="H44" s="72">
        <v>0.6</v>
      </c>
      <c r="I44" s="72">
        <v>0.8</v>
      </c>
      <c r="J44" s="71">
        <v>2.27</v>
      </c>
    </row>
    <row r="45" spans="1:10" ht="15">
      <c r="A45" s="59" t="s">
        <v>82</v>
      </c>
      <c r="B45" s="45">
        <f>C45+D45+E45+F45+G45+H45+I45</f>
        <v>10423</v>
      </c>
      <c r="C45" s="65">
        <v>329</v>
      </c>
      <c r="D45" s="65">
        <v>4926</v>
      </c>
      <c r="E45" s="65">
        <v>2258</v>
      </c>
      <c r="F45" s="65">
        <v>2834</v>
      </c>
      <c r="G45" s="65">
        <v>3</v>
      </c>
      <c r="H45" s="65">
        <v>33</v>
      </c>
      <c r="I45" s="65">
        <v>40</v>
      </c>
      <c r="J45" s="71">
        <v>53</v>
      </c>
    </row>
    <row r="46" spans="1:10" ht="25.5">
      <c r="A46" s="55" t="s">
        <v>102</v>
      </c>
      <c r="B46" s="66"/>
      <c r="C46" s="67">
        <f>C45/B45*100</f>
        <v>3.15648085963734</v>
      </c>
      <c r="D46" s="67">
        <f>D45/B45*100</f>
        <v>47.26086539384055</v>
      </c>
      <c r="E46" s="67">
        <f>E45/B45*100</f>
        <v>21.66362851386357</v>
      </c>
      <c r="F46" s="67">
        <f>F45/B45*100</f>
        <v>27.18986855991557</v>
      </c>
      <c r="G46" s="67">
        <f>G45/B45*100</f>
        <v>0.028782500239854167</v>
      </c>
      <c r="H46" s="67">
        <f>H45/B45*100</f>
        <v>0.3166075026383958</v>
      </c>
      <c r="I46" s="67">
        <f>I45/B45*100</f>
        <v>0.38376666986472224</v>
      </c>
      <c r="J46" s="68">
        <f>J45/B45*100</f>
        <v>0.508490837570757</v>
      </c>
    </row>
    <row r="47" spans="1:10" ht="12.75">
      <c r="A47" s="55" t="s">
        <v>101</v>
      </c>
      <c r="B47" s="69"/>
      <c r="C47" s="72">
        <v>10.7</v>
      </c>
      <c r="D47" s="72">
        <v>72.7</v>
      </c>
      <c r="E47" s="72">
        <v>10.5</v>
      </c>
      <c r="F47" s="72">
        <v>3.6</v>
      </c>
      <c r="G47" s="72">
        <v>0.2</v>
      </c>
      <c r="H47" s="72">
        <v>0.6</v>
      </c>
      <c r="I47" s="72">
        <v>0.8</v>
      </c>
      <c r="J47" s="71">
        <v>2.27</v>
      </c>
    </row>
    <row r="48" spans="1:10" ht="15">
      <c r="A48" s="63" t="s">
        <v>99</v>
      </c>
      <c r="B48" s="8">
        <f>SUM(B42,B45)</f>
        <v>42623</v>
      </c>
      <c r="C48" s="77">
        <f aca="true" t="shared" si="1" ref="C48:J48">SUM(C42,C45)</f>
        <v>1814</v>
      </c>
      <c r="D48" s="77">
        <f t="shared" si="1"/>
        <v>28926</v>
      </c>
      <c r="E48" s="77">
        <f t="shared" si="1"/>
        <v>6782</v>
      </c>
      <c r="F48" s="77">
        <f t="shared" si="1"/>
        <v>4552</v>
      </c>
      <c r="G48" s="77">
        <f t="shared" si="1"/>
        <v>53</v>
      </c>
      <c r="H48" s="77">
        <f t="shared" si="1"/>
        <v>277</v>
      </c>
      <c r="I48" s="78">
        <f t="shared" si="1"/>
        <v>219</v>
      </c>
      <c r="J48" s="64">
        <f t="shared" si="1"/>
        <v>261</v>
      </c>
    </row>
    <row r="49" spans="1:10" ht="25.5">
      <c r="A49" s="55" t="s">
        <v>102</v>
      </c>
      <c r="B49" s="69"/>
      <c r="C49" s="79">
        <f>C48/B48*100</f>
        <v>4.25591816624827</v>
      </c>
      <c r="D49" s="79">
        <f>D48/B48*100</f>
        <v>67.86476784834478</v>
      </c>
      <c r="E49" s="79">
        <f>E48/B48*100</f>
        <v>15.911597025080356</v>
      </c>
      <c r="F49" s="79">
        <f>F48/B48*100</f>
        <v>10.679679984984633</v>
      </c>
      <c r="G49" s="79">
        <f>G48/B48*100</f>
        <v>0.12434601036998803</v>
      </c>
      <c r="H49" s="79">
        <f>H48/B48*100</f>
        <v>0.6498838655186168</v>
      </c>
      <c r="I49" s="79">
        <f>I48/B48*100</f>
        <v>0.5138070994533468</v>
      </c>
      <c r="J49" s="80">
        <f>J48/B48*100</f>
        <v>0.6123454472937147</v>
      </c>
    </row>
    <row r="50" spans="1:10" ht="12.75">
      <c r="A50" s="55" t="s">
        <v>101</v>
      </c>
      <c r="B50" s="69"/>
      <c r="C50" s="72">
        <v>10.7</v>
      </c>
      <c r="D50" s="72">
        <v>72.7</v>
      </c>
      <c r="E50" s="72">
        <v>10.5</v>
      </c>
      <c r="F50" s="72">
        <v>3.6</v>
      </c>
      <c r="G50" s="72">
        <v>0.2</v>
      </c>
      <c r="H50" s="72">
        <v>0.6</v>
      </c>
      <c r="I50" s="72">
        <v>0.8</v>
      </c>
      <c r="J50" s="71">
        <v>2.27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Cass</dc:creator>
  <cp:keywords/>
  <dc:description/>
  <cp:lastModifiedBy>CBartolomei</cp:lastModifiedBy>
  <cp:lastPrinted>2012-05-01T15:28:15Z</cp:lastPrinted>
  <dcterms:created xsi:type="dcterms:W3CDTF">2004-10-19T22:41:04Z</dcterms:created>
  <dcterms:modified xsi:type="dcterms:W3CDTF">2012-05-02T14:41:08Z</dcterms:modified>
  <cp:category/>
  <cp:version/>
  <cp:contentType/>
  <cp:contentStatus/>
</cp:coreProperties>
</file>